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80" windowHeight="9465" tabRatio="598"/>
  </bookViews>
  <sheets>
    <sheet name="Formula" sheetId="23" r:id="rId1"/>
    <sheet name="Income" sheetId="21" r:id="rId2"/>
    <sheet name="Expens" sheetId="19" r:id="rId3"/>
    <sheet name="Detail expns" sheetId="26" r:id="rId4"/>
    <sheet name="Project" sheetId="20" r:id="rId5"/>
    <sheet name="Sheet1" sheetId="22" r:id="rId6"/>
  </sheets>
  <definedNames>
    <definedName name="_xlnm.Print_Area" localSheetId="3">'Detail expns'!$A$1:$H$683</definedName>
    <definedName name="_xlnm.Print_Area" localSheetId="1">Income!$A$1:$G$74</definedName>
    <definedName name="_xlnm.Print_Titles" localSheetId="3">'Detail expns'!$1:$5</definedName>
    <definedName name="_xlnm.Print_Titles" localSheetId="2">Expens!$1:$5</definedName>
    <definedName name="_xlnm.Print_Titles" localSheetId="1">Income!$1:$4</definedName>
  </definedNames>
  <calcPr calcId="124519"/>
</workbook>
</file>

<file path=xl/calcChain.xml><?xml version="1.0" encoding="utf-8"?>
<calcChain xmlns="http://schemas.openxmlformats.org/spreadsheetml/2006/main">
  <c r="E43" i="23"/>
  <c r="C16" i="26"/>
  <c r="D16" s="1"/>
  <c r="G70" i="21"/>
  <c r="D543" i="26"/>
  <c r="D542"/>
  <c r="D541"/>
  <c r="D540"/>
  <c r="D539"/>
  <c r="D538"/>
  <c r="D537"/>
  <c r="D536"/>
  <c r="D682" s="1"/>
  <c r="D535"/>
  <c r="C559"/>
  <c r="C557"/>
  <c r="D556"/>
  <c r="C554"/>
  <c r="C553"/>
  <c r="D552"/>
  <c r="C551"/>
  <c r="C550"/>
  <c r="C549"/>
  <c r="C548"/>
  <c r="C547"/>
  <c r="G544" s="1"/>
  <c r="D546"/>
  <c r="C570"/>
  <c r="C568"/>
  <c r="C567"/>
  <c r="C565"/>
  <c r="C564"/>
  <c r="D563"/>
  <c r="C562"/>
  <c r="G560" s="1"/>
  <c r="D588"/>
  <c r="D586"/>
  <c r="D585"/>
  <c r="D583"/>
  <c r="C582"/>
  <c r="D581"/>
  <c r="D580"/>
  <c r="D578"/>
  <c r="D577"/>
  <c r="D576"/>
  <c r="D575"/>
  <c r="C574"/>
  <c r="C573"/>
  <c r="G571" s="1"/>
  <c r="C599"/>
  <c r="C596"/>
  <c r="C595"/>
  <c r="C594"/>
  <c r="C593"/>
  <c r="C592"/>
  <c r="C591"/>
  <c r="G589" s="1"/>
  <c r="C452"/>
  <c r="C453"/>
  <c r="C454"/>
  <c r="G450" s="1"/>
  <c r="C455"/>
  <c r="C456"/>
  <c r="C457"/>
  <c r="C459"/>
  <c r="C460"/>
  <c r="C464"/>
  <c r="C465"/>
  <c r="G461" s="1"/>
  <c r="C466"/>
  <c r="C467"/>
  <c r="C468"/>
  <c r="C469"/>
  <c r="C470"/>
  <c r="C472"/>
  <c r="C473"/>
  <c r="C474"/>
  <c r="C475"/>
  <c r="C477"/>
  <c r="C478"/>
  <c r="C479"/>
  <c r="C480"/>
  <c r="C482"/>
  <c r="C483"/>
  <c r="C484"/>
  <c r="C485"/>
  <c r="C488"/>
  <c r="C489"/>
  <c r="C490"/>
  <c r="C491"/>
  <c r="C492"/>
  <c r="C493"/>
  <c r="C495"/>
  <c r="C496"/>
  <c r="C497"/>
  <c r="C498"/>
  <c r="C499"/>
  <c r="C501"/>
  <c r="C502"/>
  <c r="C503"/>
  <c r="C504"/>
  <c r="C506"/>
  <c r="C507"/>
  <c r="C508"/>
  <c r="C509"/>
  <c r="C510"/>
  <c r="C511"/>
  <c r="C512"/>
  <c r="C513"/>
  <c r="C514"/>
  <c r="C515"/>
  <c r="C516"/>
  <c r="C517"/>
  <c r="C518"/>
  <c r="C519"/>
  <c r="C522"/>
  <c r="C523"/>
  <c r="C525"/>
  <c r="C526"/>
  <c r="C529"/>
  <c r="C530"/>
  <c r="C531"/>
  <c r="C532"/>
  <c r="G533"/>
  <c r="C601"/>
  <c r="C602"/>
  <c r="C603"/>
  <c r="C604"/>
  <c r="G600" s="1"/>
  <c r="C607"/>
  <c r="G606" s="1"/>
  <c r="C608"/>
  <c r="C609"/>
  <c r="C610"/>
  <c r="C611"/>
  <c r="C612"/>
  <c r="C613"/>
  <c r="C614"/>
  <c r="C617"/>
  <c r="C618"/>
  <c r="C619"/>
  <c r="C620"/>
  <c r="C621"/>
  <c r="C622"/>
  <c r="C624"/>
  <c r="G623" s="1"/>
  <c r="C625"/>
  <c r="C626"/>
  <c r="C627"/>
  <c r="C633"/>
  <c r="G633" s="1"/>
  <c r="C635"/>
  <c r="G634" s="1"/>
  <c r="C636"/>
  <c r="C637"/>
  <c r="C640"/>
  <c r="C642"/>
  <c r="G641" s="1"/>
  <c r="C643"/>
  <c r="C645"/>
  <c r="G644" s="1"/>
  <c r="C646"/>
  <c r="C647"/>
  <c r="C648"/>
  <c r="C649"/>
  <c r="C651"/>
  <c r="C653"/>
  <c r="G652"/>
  <c r="C654"/>
  <c r="C655"/>
  <c r="C656"/>
  <c r="C658"/>
  <c r="G657" s="1"/>
  <c r="C659"/>
  <c r="C660"/>
  <c r="C661"/>
  <c r="C663"/>
  <c r="G662" s="1"/>
  <c r="C664"/>
  <c r="C665"/>
  <c r="C666"/>
  <c r="C667"/>
  <c r="C668"/>
  <c r="G8"/>
  <c r="G11"/>
  <c r="G9" i="19" s="1"/>
  <c r="G13" i="26"/>
  <c r="D18"/>
  <c r="G18" s="1"/>
  <c r="G20"/>
  <c r="D22"/>
  <c r="G22" s="1"/>
  <c r="G24"/>
  <c r="G26"/>
  <c r="D28"/>
  <c r="G28" s="1"/>
  <c r="C33"/>
  <c r="G30" s="1"/>
  <c r="G19" i="19" s="1"/>
  <c r="C35" i="26"/>
  <c r="D35" s="1"/>
  <c r="G34" s="1"/>
  <c r="D37"/>
  <c r="G37"/>
  <c r="C41"/>
  <c r="G40" s="1"/>
  <c r="G23" i="19" s="1"/>
  <c r="C42" i="26"/>
  <c r="D42" s="1"/>
  <c r="C43"/>
  <c r="C45"/>
  <c r="C46"/>
  <c r="G51"/>
  <c r="C58"/>
  <c r="G54" s="1"/>
  <c r="G25" i="19" s="1"/>
  <c r="D60" i="26"/>
  <c r="G60" s="1"/>
  <c r="G62"/>
  <c r="G63"/>
  <c r="G65"/>
  <c r="G31" i="19" s="1"/>
  <c r="G70" i="26"/>
  <c r="G72"/>
  <c r="G74"/>
  <c r="D76"/>
  <c r="G75" s="1"/>
  <c r="G36" i="19" s="1"/>
  <c r="D79" i="26"/>
  <c r="D82"/>
  <c r="C86"/>
  <c r="C678" s="1"/>
  <c r="C89"/>
  <c r="G91"/>
  <c r="G92"/>
  <c r="C670"/>
  <c r="G669" s="1"/>
  <c r="G49" i="19" s="1"/>
  <c r="C671" i="26"/>
  <c r="C672"/>
  <c r="C676"/>
  <c r="G675"/>
  <c r="G52" i="19" s="1"/>
  <c r="G83" i="26"/>
  <c r="G679" s="1"/>
  <c r="C116"/>
  <c r="G115"/>
  <c r="G46" i="19" s="1"/>
  <c r="C117" i="26"/>
  <c r="C118"/>
  <c r="C122"/>
  <c r="C680" s="1"/>
  <c r="C123"/>
  <c r="C124"/>
  <c r="C125"/>
  <c r="G121"/>
  <c r="G126"/>
  <c r="C210"/>
  <c r="C211"/>
  <c r="C212"/>
  <c r="G209" s="1"/>
  <c r="C213"/>
  <c r="C214"/>
  <c r="C215"/>
  <c r="C216"/>
  <c r="C217"/>
  <c r="C218"/>
  <c r="C219"/>
  <c r="C220"/>
  <c r="C221"/>
  <c r="C222"/>
  <c r="C223"/>
  <c r="G223" s="1"/>
  <c r="C225"/>
  <c r="C227"/>
  <c r="G224" s="1"/>
  <c r="C228"/>
  <c r="C229"/>
  <c r="C230"/>
  <c r="C231"/>
  <c r="C232"/>
  <c r="C234"/>
  <c r="C235"/>
  <c r="G233" s="1"/>
  <c r="C236"/>
  <c r="C237"/>
  <c r="G261"/>
  <c r="G439"/>
  <c r="G440"/>
  <c r="C443"/>
  <c r="C444"/>
  <c r="G441" s="1"/>
  <c r="C445"/>
  <c r="F446"/>
  <c r="C446"/>
  <c r="G448"/>
  <c r="G674"/>
  <c r="C95"/>
  <c r="G94" s="1"/>
  <c r="C96"/>
  <c r="C98"/>
  <c r="C100"/>
  <c r="G97" s="1"/>
  <c r="C101"/>
  <c r="C102"/>
  <c r="C103"/>
  <c r="C104"/>
  <c r="C107"/>
  <c r="C108"/>
  <c r="C111"/>
  <c r="G110" s="1"/>
  <c r="C112"/>
  <c r="E26" i="23"/>
  <c r="E27"/>
  <c r="E29"/>
  <c r="E30"/>
  <c r="E31"/>
  <c r="E32"/>
  <c r="E33"/>
  <c r="E35"/>
  <c r="E37"/>
  <c r="E135" i="26"/>
  <c r="F135" s="1"/>
  <c r="E164"/>
  <c r="F164" s="1"/>
  <c r="E208"/>
  <c r="F208" s="1"/>
  <c r="E206"/>
  <c r="F206" s="1"/>
  <c r="E205"/>
  <c r="F205" s="1"/>
  <c r="E203"/>
  <c r="F203" s="1"/>
  <c r="E201"/>
  <c r="F201" s="1"/>
  <c r="E200"/>
  <c r="F200" s="1"/>
  <c r="E199"/>
  <c r="F199" s="1"/>
  <c r="E197"/>
  <c r="F197" s="1"/>
  <c r="E196"/>
  <c r="F196" s="1"/>
  <c r="E194"/>
  <c r="F194" s="1"/>
  <c r="E193"/>
  <c r="F193" s="1"/>
  <c r="E192"/>
  <c r="F192" s="1"/>
  <c r="E190"/>
  <c r="F190" s="1"/>
  <c r="E182"/>
  <c r="F182" s="1"/>
  <c r="E177"/>
  <c r="F177" s="1"/>
  <c r="E176"/>
  <c r="F176" s="1"/>
  <c r="E175"/>
  <c r="F175" s="1"/>
  <c r="E173"/>
  <c r="F173" s="1"/>
  <c r="E171"/>
  <c r="F171" s="1"/>
  <c r="E166"/>
  <c r="F166" s="1"/>
  <c r="E165"/>
  <c r="F165" s="1"/>
  <c r="E163"/>
  <c r="F163" s="1"/>
  <c r="E161"/>
  <c r="F161" s="1"/>
  <c r="E159"/>
  <c r="F159" s="1"/>
  <c r="E158"/>
  <c r="F158" s="1"/>
  <c r="E157"/>
  <c r="F157" s="1"/>
  <c r="E154"/>
  <c r="F154" s="1"/>
  <c r="E152"/>
  <c r="F152" s="1"/>
  <c r="E151"/>
  <c r="F151" s="1"/>
  <c r="E149"/>
  <c r="F149" s="1"/>
  <c r="E146"/>
  <c r="F146" s="1"/>
  <c r="E136"/>
  <c r="F136" s="1"/>
  <c r="E134"/>
  <c r="F134" s="1"/>
  <c r="E132"/>
  <c r="F132" s="1"/>
  <c r="E131"/>
  <c r="F131"/>
  <c r="C442"/>
  <c r="C81"/>
  <c r="G51" i="21"/>
  <c r="G68"/>
  <c r="G69"/>
  <c r="F51"/>
  <c r="F69" s="1"/>
  <c r="F73"/>
  <c r="F72"/>
  <c r="F71"/>
  <c r="F70"/>
  <c r="F68"/>
  <c r="F67"/>
  <c r="F74" s="1"/>
  <c r="F66"/>
  <c r="F54" i="19"/>
  <c r="F55"/>
  <c r="F56"/>
  <c r="F57"/>
  <c r="F58"/>
  <c r="F59" s="1"/>
  <c r="E56"/>
  <c r="F53"/>
  <c r="F226" i="26"/>
  <c r="D226"/>
  <c r="D680" s="1"/>
  <c r="D119"/>
  <c r="D263"/>
  <c r="D39" i="22"/>
  <c r="D40" s="1"/>
  <c r="D33"/>
  <c r="D36" i="20"/>
  <c r="D37"/>
  <c r="D30"/>
  <c r="D14" i="23"/>
  <c r="G23" i="21"/>
  <c r="E434" i="26"/>
  <c r="F434"/>
  <c r="E435"/>
  <c r="F435"/>
  <c r="E436"/>
  <c r="F436"/>
  <c r="E437"/>
  <c r="F437"/>
  <c r="E438"/>
  <c r="F438"/>
  <c r="F433"/>
  <c r="E433"/>
  <c r="E427"/>
  <c r="F427"/>
  <c r="E428"/>
  <c r="F428"/>
  <c r="E429"/>
  <c r="F429"/>
  <c r="E430"/>
  <c r="F430"/>
  <c r="F426"/>
  <c r="E426"/>
  <c r="E419"/>
  <c r="F419"/>
  <c r="E420"/>
  <c r="F420"/>
  <c r="E421"/>
  <c r="F421"/>
  <c r="E422"/>
  <c r="F422"/>
  <c r="E423"/>
  <c r="F423"/>
  <c r="E424"/>
  <c r="F424"/>
  <c r="F418"/>
  <c r="E418"/>
  <c r="E412"/>
  <c r="F412"/>
  <c r="E413"/>
  <c r="F413"/>
  <c r="E414"/>
  <c r="F414"/>
  <c r="E415"/>
  <c r="F415"/>
  <c r="E416"/>
  <c r="F416"/>
  <c r="F411"/>
  <c r="E411"/>
  <c r="E403"/>
  <c r="F403"/>
  <c r="E404"/>
  <c r="F404"/>
  <c r="E405"/>
  <c r="F405"/>
  <c r="E406"/>
  <c r="F406"/>
  <c r="E407"/>
  <c r="F407"/>
  <c r="E408"/>
  <c r="F408"/>
  <c r="E409"/>
  <c r="F409"/>
  <c r="F402"/>
  <c r="E402"/>
  <c r="E397"/>
  <c r="F397"/>
  <c r="E398"/>
  <c r="F398"/>
  <c r="E399"/>
  <c r="F399"/>
  <c r="E400"/>
  <c r="F400"/>
  <c r="F396"/>
  <c r="E396"/>
  <c r="E394"/>
  <c r="F394"/>
  <c r="E393"/>
  <c r="E391"/>
  <c r="F391"/>
  <c r="F390"/>
  <c r="E390"/>
  <c r="E388"/>
  <c r="F388"/>
  <c r="E431"/>
  <c r="F431"/>
  <c r="F432"/>
  <c r="E432"/>
  <c r="F393"/>
  <c r="F392"/>
  <c r="E392"/>
  <c r="F389"/>
  <c r="E389"/>
  <c r="F386"/>
  <c r="E386"/>
  <c r="F385"/>
  <c r="E385"/>
  <c r="F384"/>
  <c r="E384"/>
  <c r="F383"/>
  <c r="E383"/>
  <c r="F382"/>
  <c r="E382"/>
  <c r="F381"/>
  <c r="E381"/>
  <c r="F380"/>
  <c r="E380"/>
  <c r="F379"/>
  <c r="E379"/>
  <c r="F378"/>
  <c r="E378"/>
  <c r="F377"/>
  <c r="E377"/>
  <c r="F376"/>
  <c r="E376"/>
  <c r="F375"/>
  <c r="E375"/>
  <c r="F374"/>
  <c r="E374"/>
  <c r="F373"/>
  <c r="E373"/>
  <c r="F371"/>
  <c r="E371"/>
  <c r="F370"/>
  <c r="E370"/>
  <c r="E363"/>
  <c r="F363"/>
  <c r="E364"/>
  <c r="F364"/>
  <c r="E365"/>
  <c r="F365"/>
  <c r="E366"/>
  <c r="F366"/>
  <c r="E367"/>
  <c r="F367"/>
  <c r="E368"/>
  <c r="F368"/>
  <c r="E352"/>
  <c r="F352"/>
  <c r="E353"/>
  <c r="F353"/>
  <c r="E354"/>
  <c r="F354"/>
  <c r="E355"/>
  <c r="F355"/>
  <c r="E356"/>
  <c r="F356"/>
  <c r="E357"/>
  <c r="F357"/>
  <c r="E358"/>
  <c r="F358"/>
  <c r="E345"/>
  <c r="F345"/>
  <c r="E346"/>
  <c r="F346"/>
  <c r="E347"/>
  <c r="F347"/>
  <c r="E348"/>
  <c r="F348"/>
  <c r="E349"/>
  <c r="F349"/>
  <c r="E342"/>
  <c r="F342"/>
  <c r="F341"/>
  <c r="E341"/>
  <c r="E339"/>
  <c r="F339"/>
  <c r="E330"/>
  <c r="F330"/>
  <c r="E331"/>
  <c r="F331"/>
  <c r="E332"/>
  <c r="F332"/>
  <c r="E333"/>
  <c r="F333"/>
  <c r="E334"/>
  <c r="F334"/>
  <c r="E335"/>
  <c r="F335"/>
  <c r="E336"/>
  <c r="F336"/>
  <c r="E337"/>
  <c r="F337"/>
  <c r="E320"/>
  <c r="F320"/>
  <c r="E321"/>
  <c r="F321"/>
  <c r="E322"/>
  <c r="F322"/>
  <c r="E323"/>
  <c r="F323"/>
  <c r="E324"/>
  <c r="F324"/>
  <c r="E325"/>
  <c r="F325"/>
  <c r="E326"/>
  <c r="F326"/>
  <c r="E327"/>
  <c r="F327"/>
  <c r="F319"/>
  <c r="E319"/>
  <c r="E306"/>
  <c r="F306"/>
  <c r="E307"/>
  <c r="F307"/>
  <c r="E308"/>
  <c r="F308"/>
  <c r="E309"/>
  <c r="F309"/>
  <c r="E310"/>
  <c r="F310"/>
  <c r="E311"/>
  <c r="F311"/>
  <c r="E312"/>
  <c r="F312"/>
  <c r="E313"/>
  <c r="F313"/>
  <c r="E314"/>
  <c r="F314"/>
  <c r="E315"/>
  <c r="F315"/>
  <c r="E316"/>
  <c r="F316"/>
  <c r="E317"/>
  <c r="F317"/>
  <c r="F305"/>
  <c r="E305"/>
  <c r="E288"/>
  <c r="F288"/>
  <c r="E289"/>
  <c r="F289"/>
  <c r="E290"/>
  <c r="F290"/>
  <c r="E291"/>
  <c r="F291"/>
  <c r="E292"/>
  <c r="F292"/>
  <c r="E293"/>
  <c r="F293"/>
  <c r="E294"/>
  <c r="F294"/>
  <c r="E295"/>
  <c r="F295"/>
  <c r="E296"/>
  <c r="F296"/>
  <c r="E297"/>
  <c r="F297"/>
  <c r="E298"/>
  <c r="F298"/>
  <c r="E299"/>
  <c r="F299"/>
  <c r="E300"/>
  <c r="F300"/>
  <c r="E301"/>
  <c r="F301"/>
  <c r="E302"/>
  <c r="F302"/>
  <c r="E303"/>
  <c r="F303"/>
  <c r="F287"/>
  <c r="E287"/>
  <c r="F682"/>
  <c r="D600"/>
  <c r="D639"/>
  <c r="E263"/>
  <c r="F263"/>
  <c r="E264"/>
  <c r="F264"/>
  <c r="E265"/>
  <c r="F265"/>
  <c r="E266"/>
  <c r="F266"/>
  <c r="E267"/>
  <c r="F267"/>
  <c r="E268"/>
  <c r="F268"/>
  <c r="E269"/>
  <c r="F269"/>
  <c r="E270"/>
  <c r="F270"/>
  <c r="E271"/>
  <c r="F271"/>
  <c r="E273"/>
  <c r="F273"/>
  <c r="E276"/>
  <c r="F276"/>
  <c r="E280"/>
  <c r="F280"/>
  <c r="E281"/>
  <c r="F281"/>
  <c r="E282"/>
  <c r="F282"/>
  <c r="E283"/>
  <c r="F283"/>
  <c r="E284"/>
  <c r="F284"/>
  <c r="E285"/>
  <c r="F285"/>
  <c r="E329"/>
  <c r="F329"/>
  <c r="E344"/>
  <c r="F344"/>
  <c r="E351"/>
  <c r="F351"/>
  <c r="E360"/>
  <c r="F360"/>
  <c r="E362"/>
  <c r="F362"/>
  <c r="F681"/>
  <c r="E42" i="23"/>
  <c r="E41" s="1"/>
  <c r="C70" i="26"/>
  <c r="G33" i="19"/>
  <c r="D68" i="26"/>
  <c r="G12" i="19"/>
  <c r="E678" i="26"/>
  <c r="E58" i="19"/>
  <c r="E57"/>
  <c r="E55"/>
  <c r="E54"/>
  <c r="E59" s="1"/>
  <c r="E53"/>
  <c r="E72" i="21"/>
  <c r="E71"/>
  <c r="E70"/>
  <c r="E68"/>
  <c r="E65"/>
  <c r="E73" s="1"/>
  <c r="E51"/>
  <c r="E69" s="1"/>
  <c r="E66"/>
  <c r="E67"/>
  <c r="E40" i="23"/>
  <c r="E39"/>
  <c r="G72" i="21"/>
  <c r="G51" i="19"/>
  <c r="D68" i="21"/>
  <c r="C9" i="26"/>
  <c r="G8" i="19"/>
  <c r="D66" i="21"/>
  <c r="D38" i="19"/>
  <c r="D53" s="1"/>
  <c r="D105" i="26"/>
  <c r="D50"/>
  <c r="G17" i="19"/>
  <c r="C67" i="21"/>
  <c r="C68"/>
  <c r="C69"/>
  <c r="C70"/>
  <c r="C71"/>
  <c r="C74" s="1"/>
  <c r="C73"/>
  <c r="D73"/>
  <c r="D71"/>
  <c r="D70"/>
  <c r="D69"/>
  <c r="D67"/>
  <c r="D74" s="1"/>
  <c r="G15"/>
  <c r="G67" s="1"/>
  <c r="D6" i="23" s="1"/>
  <c r="E5" s="1"/>
  <c r="G26" i="21"/>
  <c r="G31"/>
  <c r="G33"/>
  <c r="G35"/>
  <c r="D55" i="19"/>
  <c r="D56"/>
  <c r="C12" i="26"/>
  <c r="C14"/>
  <c r="G10" i="19" s="1"/>
  <c r="G13"/>
  <c r="G14"/>
  <c r="G15"/>
  <c r="G16"/>
  <c r="G18"/>
  <c r="G22"/>
  <c r="G24"/>
  <c r="G27"/>
  <c r="C62" i="26"/>
  <c r="G28" i="19" s="1"/>
  <c r="G29"/>
  <c r="C72" i="26"/>
  <c r="G34" i="19" s="1"/>
  <c r="C74" i="26"/>
  <c r="G35" i="19"/>
  <c r="C91" i="26"/>
  <c r="G42" i="19" s="1"/>
  <c r="C77" i="26"/>
  <c r="C78"/>
  <c r="C80"/>
  <c r="C92"/>
  <c r="G43" i="19"/>
  <c r="D58"/>
  <c r="D57"/>
  <c r="D54"/>
  <c r="D59" s="1"/>
  <c r="E11" i="23"/>
  <c r="C54" i="19"/>
  <c r="C59" s="1"/>
  <c r="C55"/>
  <c r="C56"/>
  <c r="C57"/>
  <c r="C58"/>
  <c r="C66" i="21"/>
  <c r="F679" i="26"/>
  <c r="E679"/>
  <c r="E683" s="1"/>
  <c r="D679"/>
  <c r="E681"/>
  <c r="D66"/>
  <c r="D57"/>
  <c r="D56"/>
  <c r="D51"/>
  <c r="D49"/>
  <c r="D48"/>
  <c r="D47"/>
  <c r="D32"/>
  <c r="D25"/>
  <c r="C53" i="19"/>
  <c r="G38"/>
  <c r="G55" s="1"/>
  <c r="C679" i="26"/>
  <c r="D27"/>
  <c r="D94"/>
  <c r="D681" s="1"/>
  <c r="G73" i="21"/>
  <c r="E682" i="26"/>
  <c r="E38" i="23"/>
  <c r="D41" i="26"/>
  <c r="E680"/>
  <c r="C677"/>
  <c r="G48" i="19" l="1"/>
  <c r="G58" s="1"/>
  <c r="G682" i="26"/>
  <c r="D677"/>
  <c r="G15"/>
  <c r="D678"/>
  <c r="D683" s="1"/>
  <c r="E74" i="21"/>
  <c r="F677" i="26"/>
  <c r="G680"/>
  <c r="G47" i="19"/>
  <c r="G681" i="26"/>
  <c r="G44" i="19"/>
  <c r="G57" s="1"/>
  <c r="C681" i="26"/>
  <c r="C683" s="1"/>
  <c r="C685" s="1"/>
  <c r="G56" i="19"/>
  <c r="F680" i="26"/>
  <c r="F683" s="1"/>
  <c r="E677"/>
  <c r="G21" i="19"/>
  <c r="E25" i="23"/>
  <c r="G85" i="26"/>
  <c r="C682"/>
  <c r="G54" i="19" l="1"/>
  <c r="G40"/>
  <c r="G678" i="26"/>
  <c r="G53" i="19"/>
  <c r="F685" i="26"/>
  <c r="D685"/>
  <c r="E685"/>
  <c r="G64" i="21"/>
  <c r="G677" i="26"/>
  <c r="H681" s="1"/>
  <c r="G59" i="19" l="1"/>
  <c r="E8" i="23"/>
  <c r="E10" s="1"/>
  <c r="E16" s="1"/>
  <c r="G66" i="21"/>
  <c r="E44" i="23"/>
  <c r="E45" s="1"/>
  <c r="G71" i="21"/>
  <c r="G74" s="1"/>
  <c r="G683" i="26"/>
  <c r="H678"/>
  <c r="H682"/>
  <c r="H679"/>
  <c r="C687"/>
  <c r="H680"/>
  <c r="D19" i="23" l="1"/>
  <c r="D18"/>
  <c r="D20"/>
  <c r="E17" l="1"/>
  <c r="E21" s="1"/>
  <c r="D24" l="1"/>
  <c r="D23"/>
  <c r="E22" l="1"/>
</calcChain>
</file>

<file path=xl/sharedStrings.xml><?xml version="1.0" encoding="utf-8"?>
<sst xmlns="http://schemas.openxmlformats.org/spreadsheetml/2006/main" count="1280" uniqueCount="1045">
  <si>
    <r>
      <t>cfGtl/s tyf a}b]lzs ;+aGw la:tf/ / ljsf; tyf +;b:otf z"Ns ;d]t -</t>
    </r>
    <r>
      <rPr>
        <sz val="9.5"/>
        <rFont val="Arial"/>
        <family val="2"/>
      </rPr>
      <t>CITYNET Nepal Chapter, CITYNET Japan</t>
    </r>
    <r>
      <rPr>
        <sz val="9.5"/>
        <rFont val="FONTASY_HIMALI_TT"/>
        <family val="5"/>
      </rPr>
      <t xml:space="preserve">, </t>
    </r>
    <r>
      <rPr>
        <sz val="9.5"/>
        <rFont val="Arial"/>
        <family val="2"/>
      </rPr>
      <t>Mayor For Peace,</t>
    </r>
    <r>
      <rPr>
        <sz val="9.5"/>
        <rFont val="FONTASY_HIMALI_TT"/>
        <family val="5"/>
      </rPr>
      <t xml:space="preserve"> g]kfn gu/kflnsf ;+#, w/fgnlg{é ;]G^/_</t>
    </r>
  </si>
  <si>
    <t>jg sfof{no / cGo</t>
  </si>
  <si>
    <t xml:space="preserve">6= h]g]^/ / ljB"t uf*Lsf] nflu O{Gwg </t>
  </si>
  <si>
    <t>7= ljB"t uf*L dd{t</t>
  </si>
  <si>
    <t>8= k|fljlws cf}hf/ tyf cGo pks/)f</t>
  </si>
  <si>
    <t>1= o'jf cleofg kl/rfng sfo{qmd 22 j^} j*fdf</t>
  </si>
  <si>
    <t>2= v]ns"b sfo{s|d -lj/f^ uf]N* sk km"^jn k|ltof]lutfnfO{ ?=200000. ;d]t_</t>
  </si>
  <si>
    <t>3= j*f :t/Lo ljkt Joj:yfkg sfo{of]hgf tof/L ;d]t</t>
  </si>
  <si>
    <t>/]ljh /f]u lgoGq)f tyf kz" :jf:Yo k|j${g sfo{qmd</t>
  </si>
  <si>
    <t>3= df;" k;n ;+rfnsnx?nfO{ tflnd</t>
  </si>
  <si>
    <t>4= vfB k|zf]wg tflnd - ul/j ;d"bfodf nlIft _</t>
  </si>
  <si>
    <t>hg;xefuLtf</t>
  </si>
  <si>
    <t>cltljkGgau{ nlIft :jf:Yo ;"/Iff sfo{s|d ;d]t cGo</t>
  </si>
  <si>
    <t>5 lx+;f lkl*t  tyf c;xfo dlxnfx?sf] nflu ;xof]u sfo{s|d</t>
  </si>
  <si>
    <t>8=01=2=1</t>
  </si>
  <si>
    <t>8=01=2=1=1</t>
  </si>
  <si>
    <t>8=01=2=1=2</t>
  </si>
  <si>
    <t>8=01=2=1=3</t>
  </si>
  <si>
    <t>8=01=2=1=4</t>
  </si>
  <si>
    <r>
      <t>2=</t>
    </r>
    <r>
      <rPr>
        <sz val="13"/>
        <rFont val="Preeti"/>
      </rPr>
      <t xml:space="preserve"> lbjf ;]jf s]Gb| :yfkgf -</t>
    </r>
    <r>
      <rPr>
        <sz val="13"/>
        <rFont val="Calibri"/>
        <family val="2"/>
      </rPr>
      <t>Day care centre</t>
    </r>
    <r>
      <rPr>
        <sz val="13"/>
        <rFont val="Preeti"/>
      </rPr>
      <t>_ tyf ;+rfng ug{]</t>
    </r>
  </si>
  <si>
    <t>#= :jf:Yo lzlj/ sfo{qmd</t>
  </si>
  <si>
    <t>$= nl7 nfO{6 ljt/0f sfo{qmd @@ j8fdf</t>
  </si>
  <si>
    <t>%= dfgf]/~hg tyf j[4f cj:yf Joj:yfkg cg'ej cfbfg k|bfg</t>
  </si>
  <si>
    <t>^= k/fdz{ s]Gb| :yfkgf</t>
  </si>
  <si>
    <t>8=01=8=1</t>
  </si>
  <si>
    <t>8=01=10=4=1</t>
  </si>
  <si>
    <t>8=01=10=4=2</t>
  </si>
  <si>
    <t>8=01=10=4=3</t>
  </si>
  <si>
    <t>2.1.1.1=8</t>
  </si>
  <si>
    <t>g]kfn ;/sf/ gu/If]q k"jf{wf/ ljsf; sfo{qmd</t>
  </si>
  <si>
    <t>7=0</t>
  </si>
  <si>
    <t>gu&lt; ljsf; sf]ifjf^ j; ^ld{gn lgdf{)f cg'bfg</t>
  </si>
  <si>
    <t>;f+jf Jofh</t>
  </si>
  <si>
    <t>jfXo C)fsf] ;f+jf Jhfo e'QmfgL</t>
  </si>
  <si>
    <t>10=0</t>
  </si>
  <si>
    <t xml:space="preserve">4= jftfj/)fLo ljz]if sf]ifsf] ;d]t ;fy} ljleGg ;+# ;+:yf;+u ;dGjo u/L u/Lg] jftfj/)f sfo{qmd ;+rfng </t>
  </si>
  <si>
    <t>5= 22 j^} jf*{ df ^]fn ljsf; ;+:yf nufot cGo ;+:yfx? ;+u ul/g] jftjf/)f ;/;kmfO{ sfo{s|d</t>
  </si>
  <si>
    <t xml:space="preserve">11= gu/ If]qdf ;f}o{ jlQ h*fg </t>
  </si>
  <si>
    <t>gu/ IF]q k'jf{wf/ ljsf; sfo{qmdjf^ ul/g] ljleGg of]hgfx¿</t>
  </si>
  <si>
    <t>/]l*of] g]kfn</t>
  </si>
  <si>
    <t>tf/)fL k|;fb sf]O{/fnf :d[tL ;+rf/u|fd lgdf{)f</t>
  </si>
  <si>
    <t>6=05=9</t>
  </si>
  <si>
    <t>6=05=11</t>
  </si>
  <si>
    <t>j*f g+= 15 j; ^ld{gn lgdf{)f sfo{ s|dfut</t>
  </si>
  <si>
    <r>
      <t>g=lj=sf]ifjf^ C)f</t>
    </r>
    <r>
      <rPr>
        <b/>
        <sz val="10"/>
        <rFont val="Eras Bold ITC"/>
        <family val="2"/>
      </rPr>
      <t>/</t>
    </r>
    <r>
      <rPr>
        <b/>
        <sz val="10"/>
        <rFont val="FONTASY_HIMALI_TT"/>
        <family val="5"/>
      </rPr>
      <t xml:space="preserve"> cg"bfg</t>
    </r>
  </si>
  <si>
    <t>cf=j= 2073.074 sf] ;+;f]lwt cg"dflgt Joo</t>
  </si>
  <si>
    <t>2 gu/ :jf:Yo s]Gb|x? ;~rfng tyf Aoj:yfkg</t>
  </si>
  <si>
    <r>
      <t>3= xf]ldof]k]lus lSnlgs ;~rfng ;xof]u -;ljtf :d[lt ^</t>
    </r>
    <r>
      <rPr>
        <sz val="10"/>
        <rFont val="Preeti"/>
      </rPr>
      <t>«</t>
    </r>
    <r>
      <rPr>
        <sz val="10"/>
        <rFont val="FONTASY_HIMALI_TT"/>
        <family val="5"/>
      </rPr>
      <t>i^ lj/f^gu/ 16 ?=75000. / lgz'Ns xf]ldof]k]lys lj/f^gu/ 2_</t>
    </r>
  </si>
  <si>
    <t>5= dxfdf/L lgoGq)f sfo{qmdsf nflu</t>
  </si>
  <si>
    <t>4= o'y km/ An* cleofg ;+rfngsf nflu</t>
  </si>
  <si>
    <t>&amp;= j8f :tl/o gljs/0f Pj+ ;'rfgf k|jfx lj1fkg Pj+ cg'udg ;d]t</t>
  </si>
  <si>
    <t>7=1</t>
  </si>
  <si>
    <t>jfXo C)f / cg"bfg</t>
  </si>
  <si>
    <t>10=01</t>
  </si>
  <si>
    <t>;f+jf Jofh e'QmfgL</t>
  </si>
  <si>
    <t>df}Hbft œ;_rf&lt;u|fd ;d]tº</t>
  </si>
  <si>
    <t>gu\&lt; ljsf; sf]ifjf^ j; ^ld{gn lgdf{)f C)f</t>
  </si>
  <si>
    <t>4=1 gu/ IF]q k'jf{wf/ ljsf; sfo{qmd</t>
  </si>
  <si>
    <t>6=2 g]kfn ;/sf/ gu/ IF]q k'jf{wf/ ljsf; sfo{qmd</t>
  </si>
  <si>
    <t>6=6 g]kfn ;/sf/ j}sNkLs phf{ cg"bfg</t>
  </si>
  <si>
    <t>6=7 g]kfn ;/sf/ ;+rf/ d+qfno /]l*of] g]kfn</t>
  </si>
  <si>
    <t>6=8 g]kfn ;/sf/ :jf:Yo d+qfno</t>
  </si>
  <si>
    <r>
      <t xml:space="preserve">gu/ ljsf; sf]ifjf^ C)f </t>
    </r>
    <r>
      <rPr>
        <b/>
        <i/>
        <sz val="10"/>
        <rFont val="FONTASY_HIMALI_TT"/>
        <family val="5"/>
      </rPr>
      <t>.</t>
    </r>
    <r>
      <rPr>
        <b/>
        <sz val="10"/>
        <rFont val="FONTASY_HIMALI_TT"/>
        <family val="5"/>
      </rPr>
      <t xml:space="preserve"> cg"bfg</t>
    </r>
  </si>
  <si>
    <t>7=1 gu/ ljsf;sf]if j; ^ld{gn cg"bfg</t>
  </si>
  <si>
    <t>7=2 gu/ ljsf;sf]if j; ^ld{gn C)f</t>
  </si>
  <si>
    <t>8=1 o"lg;]km</t>
  </si>
  <si>
    <t>1=02</t>
  </si>
  <si>
    <t>1=02=1</t>
  </si>
  <si>
    <t>1=02=3</t>
  </si>
  <si>
    <t>j}&amp;s eQf</t>
  </si>
  <si>
    <t>1=04</t>
  </si>
  <si>
    <t>1=05</t>
  </si>
  <si>
    <t>vfBfGg tyf cfxf/</t>
  </si>
  <si>
    <t>1=06</t>
  </si>
  <si>
    <t xml:space="preserve">g=kf=sf sd{rf/Lx¿nfO{ k|lt JolQm ?=7500. sf b/n] ;fy} ljb]z hfbf+ lgodfg";f/ kfpg] kf]zfv vr{ ;d]t </t>
  </si>
  <si>
    <t xml:space="preserve">4= lr&amp;L kf;{n, *s"d]G^ vr{, j}+s b:t"/, kmf]^f]skL, IFtLk'lt{, sk*F w"nfO{, ("jfgL vr{ / cGo ;]jf jfkt vr{ ;d]t </t>
  </si>
  <si>
    <t>v_ uf*L g+= 5880</t>
  </si>
  <si>
    <t>;jf/L OGwg cGo k|of]hg</t>
  </si>
  <si>
    <t>rfn" vr{ -k|zf;gLs_</t>
  </si>
  <si>
    <t>1=08</t>
  </si>
  <si>
    <t>tflnd sfo{qmd vr{</t>
  </si>
  <si>
    <t>2=</t>
  </si>
  <si>
    <t>sfof{no ;+rfng / ;]jf vr{</t>
  </si>
  <si>
    <t>2=01</t>
  </si>
  <si>
    <t>kfgL tyf ljh"nL dxz"n</t>
  </si>
  <si>
    <t>2=02</t>
  </si>
  <si>
    <t>;+rf/ dxz"n</t>
  </si>
  <si>
    <t>2=03</t>
  </si>
  <si>
    <t xml:space="preserve">s_ ^]lnkmf]g ;]^, SofNs"n]l^é d]l;g, r]s/fO^/ h:tf ;fdfg;d]t </t>
  </si>
  <si>
    <t xml:space="preserve">v_ sfof{nosf] kmlg{l;ésf tyf sfof{no ;+rfng;DjlGw cGo  ;fdfu|Lx¿ ;d]t </t>
  </si>
  <si>
    <t>;b:otf z"Ns</t>
  </si>
  <si>
    <t>Knfg g]kfn</t>
  </si>
  <si>
    <t>c;xfo, ljdf/Lx¿sf nfuL lbO{g] vfgf, l;bf, sk*F / cGo ;x"lnot</t>
  </si>
  <si>
    <t xml:space="preserve">3= g=kf=sf] lrofkfg, k|ltlglw d+*nsf] :jfut, cltly ;Tsf/, pkxf/ vr{, rf*kj{, k"hfcfhf vr{ / ljb]z e|d)Fsf] lgldQ :jLs[t e}kl/ vr{;d]t </t>
  </si>
  <si>
    <t xml:space="preserve">sfof{no k|of]hgsf nflu P]g, lgod / cGo k":ts vl/b </t>
  </si>
  <si>
    <t xml:space="preserve">k/fdz{ ;]jfsf]nfuL </t>
  </si>
  <si>
    <t>ljB"tLs/)f, ljB"t dd{t ;DaGwL sfo{x¿</t>
  </si>
  <si>
    <t>;+:yfut ljsf;</t>
  </si>
  <si>
    <t>g]kfn ;/sf/</t>
  </si>
  <si>
    <t>k":ts tyf ;fdfu|L</t>
  </si>
  <si>
    <t>rfn' vr{</t>
  </si>
  <si>
    <t>Ifdtf ljsf; sfo{qmd</t>
  </si>
  <si>
    <t>pkef]Qmf</t>
  </si>
  <si>
    <t>sd{rf/L sNof)F sf]]if vr{</t>
  </si>
  <si>
    <t xml:space="preserve">pkbfg jrt /sd sd{rf/L sNof)F sf]ifsf] vftfdf hDdf ug]{ u/L </t>
  </si>
  <si>
    <t>1=03</t>
  </si>
  <si>
    <t>;?jf e|d)f vr{ tyf b}lgs eQf</t>
  </si>
  <si>
    <t>1=07</t>
  </si>
  <si>
    <t>;]jf lgj[Q ;"ljwf</t>
  </si>
  <si>
    <t>2=07</t>
  </si>
  <si>
    <t>k/fdz{ tyf cGo ;]jf z"Ns</t>
  </si>
  <si>
    <t>2=07=1</t>
  </si>
  <si>
    <t>k/fdz{ ;]jf z"Ns</t>
  </si>
  <si>
    <t>gu/sf] ;kmfO{ tyf kmf]x/d}nf Joj:yfkg vr{</t>
  </si>
  <si>
    <t>4=07=1</t>
  </si>
  <si>
    <t>4=07=2</t>
  </si>
  <si>
    <t>4=07=3</t>
  </si>
  <si>
    <t>jftfj/)f k|jw{gM</t>
  </si>
  <si>
    <t>6=05</t>
  </si>
  <si>
    <t>;fj{hlgs lgdf{)f vr{</t>
  </si>
  <si>
    <t>6=05=3</t>
  </si>
  <si>
    <t>6=05=4</t>
  </si>
  <si>
    <t>dd{t ;+ef/ sf]if</t>
  </si>
  <si>
    <t>9=02</t>
  </si>
  <si>
    <t>12=0</t>
  </si>
  <si>
    <t>;+s]t g+=</t>
  </si>
  <si>
    <t>ljj/)f</t>
  </si>
  <si>
    <t>s"n ah]^</t>
  </si>
  <si>
    <t>dfGotf</t>
  </si>
  <si>
    <t>;/sf/L, bft[ lgsfo÷;+# ;+:yf</t>
  </si>
  <si>
    <t>;ldlt</t>
  </si>
  <si>
    <t>eQf</t>
  </si>
  <si>
    <t>sd{rf/L eQf</t>
  </si>
  <si>
    <t>sfof{no ;+rfng vr{</t>
  </si>
  <si>
    <t>ef*f</t>
  </si>
  <si>
    <t>dd{t tyf ;+ef/</t>
  </si>
  <si>
    <t xml:space="preserve">1= ;jf/L ;fwgx? dd{t </t>
  </si>
  <si>
    <t xml:space="preserve">s_ g=kf=sfof{nonfO{ </t>
  </si>
  <si>
    <t>ljljw vr{</t>
  </si>
  <si>
    <t>tna</t>
  </si>
  <si>
    <t>tna sd{rf/L</t>
  </si>
  <si>
    <t>aLdf lk|ldod vr{</t>
  </si>
  <si>
    <t>g=kf=sf sd{rf/Lx¿nfO{ lgodfg";f/ lbO{g] pkrf/ vr{</t>
  </si>
  <si>
    <t>s</t>
  </si>
  <si>
    <t xml:space="preserve">;+:yfut ljsf; </t>
  </si>
  <si>
    <t>1=0</t>
  </si>
  <si>
    <t>kf]zfs vr{</t>
  </si>
  <si>
    <t>8=01=1=1</t>
  </si>
  <si>
    <t>4= dlxnfx?sf nflu nf]s;]jf tof/L sIff ;+rfng</t>
  </si>
  <si>
    <t>8=01=1=2</t>
  </si>
  <si>
    <t>8=01=1=3</t>
  </si>
  <si>
    <t>;:yfut lasf; -dlxnf gu/ ;dGjo ;ldlt_</t>
  </si>
  <si>
    <t>afn ;+/If0f sfo{s|d</t>
  </si>
  <si>
    <t>afn ljsf; sfo{s|d</t>
  </si>
  <si>
    <t>o"lg;]km</t>
  </si>
  <si>
    <t>afn ;xefuLtf k|j4{g</t>
  </si>
  <si>
    <t>o"Lg;]km</t>
  </si>
  <si>
    <t xml:space="preserve">afnSnjsf cu'jf tyf ljBnfo afnSnj kmf]sn k;{gx¿nfO{ afn Snj ;~rfng Aoj:yfkgsf nflu cled'lvs/0f ;+rfng  </t>
  </si>
  <si>
    <t>;+:yfut ;"rs k|j4{g</t>
  </si>
  <si>
    <t>o"g;]km</t>
  </si>
  <si>
    <t xml:space="preserve">afnaflnsf ;DjGwL ljleGg lbj; nufot afnaflnsf nlIft ljleGg ;+:yfx?sf] ;xsfo{df  ;+rfng ul/g] sfo{s|dx? </t>
  </si>
  <si>
    <t>;jf/L OGwg -k|d"v_</t>
  </si>
  <si>
    <t>sfo{qmd e|d)f vr{ k|d"v</t>
  </si>
  <si>
    <t>8=01=1</t>
  </si>
  <si>
    <t>cfly{s tyf ;Lk ljsf; -ul/jL Go'lgs/)F_</t>
  </si>
  <si>
    <t>8=01</t>
  </si>
  <si>
    <t>g=kf=</t>
  </si>
  <si>
    <t xml:space="preserve">hDdf </t>
  </si>
  <si>
    <t>v_ sfof{nosf] nfuL sDKo'^/, lk|G^/ cfbL vl/b</t>
  </si>
  <si>
    <t>;*s tyf gfnf -gu/ :t/Lo_</t>
  </si>
  <si>
    <t>3= sfof{no ;fdfg</t>
  </si>
  <si>
    <t>2=04</t>
  </si>
  <si>
    <t>2=05</t>
  </si>
  <si>
    <t>2=06</t>
  </si>
  <si>
    <t>OGwg tyf cGo OGwg</t>
  </si>
  <si>
    <t>2=06=01</t>
  </si>
  <si>
    <t>2=06=2</t>
  </si>
  <si>
    <t>2=06=3</t>
  </si>
  <si>
    <t>cGo OGwg</t>
  </si>
  <si>
    <t>2=08</t>
  </si>
  <si>
    <t>2=08=1</t>
  </si>
  <si>
    <t>2=08=2</t>
  </si>
  <si>
    <t>2=08=4</t>
  </si>
  <si>
    <t>2=08=5</t>
  </si>
  <si>
    <t>4=03</t>
  </si>
  <si>
    <t>4=05</t>
  </si>
  <si>
    <t>sfo{qmd e|d)f vr{</t>
  </si>
  <si>
    <t>4=05=1</t>
  </si>
  <si>
    <t>4=05=2</t>
  </si>
  <si>
    <t>sfo{qmd e|d)f vr{ sd{rf/L</t>
  </si>
  <si>
    <t>4=07</t>
  </si>
  <si>
    <t>6=03</t>
  </si>
  <si>
    <t>d]l;g/L cf}hf/ / cGo pks/)f</t>
  </si>
  <si>
    <t>lkmtf{ vr{</t>
  </si>
  <si>
    <t xml:space="preserve">s_ k|rlnt sfg'g cg";f/ gu/kflnsfn] ;+sng u/]sf] t/ lkmtf{ ug'{kg]{ /sd </t>
  </si>
  <si>
    <t>cfly{s tyf ;Lk lasf;</t>
  </si>
  <si>
    <t xml:space="preserve">;+:yfut lasf; </t>
  </si>
  <si>
    <t>h]i&amp; gful/s</t>
  </si>
  <si>
    <r>
      <t xml:space="preserve">;fdflhs ;+/IF)F </t>
    </r>
    <r>
      <rPr>
        <b/>
        <sz val="11"/>
        <color indexed="8"/>
        <rFont val="Dotum"/>
        <family val="2"/>
      </rPr>
      <t/>
    </r>
  </si>
  <si>
    <t>k|jw{gfTds sfo{qmd</t>
  </si>
  <si>
    <t>;xeflutf</t>
  </si>
  <si>
    <t>;fdflhs ljsf;</t>
  </si>
  <si>
    <t>;jf/L ;fwgsf] jLdf z"Ns, g=kf=ejgsf] jLdfz"Ns / g=kf=df sfo{/t sd{rf/Lx¿sf] dfl;s ?=200.sf b/n] jLdf lk|ldod ;d]t .</t>
  </si>
  <si>
    <t>dw];L, d"l:nd tyf lk%*F ju{</t>
  </si>
  <si>
    <t>v"nf lb;f d"Qm IF]q ljsf; tyf vfg]kfgL k"jf{wf/ ljsf;</t>
  </si>
  <si>
    <r>
      <t>;fdflhs</t>
    </r>
    <r>
      <rPr>
        <b/>
        <sz val="9.5"/>
        <rFont val="Dotum"/>
        <family val="2"/>
      </rPr>
      <t>/</t>
    </r>
    <r>
      <rPr>
        <b/>
        <sz val="9.5"/>
        <rFont val="FONTASY_HIMALI_TT"/>
        <family val="5"/>
      </rPr>
      <t>Ifdtf ljsf;</t>
    </r>
  </si>
  <si>
    <t>Ifdtf ljsf;</t>
  </si>
  <si>
    <t>3= zj Joj:yfkg</t>
  </si>
  <si>
    <t>2= ljZj jftfj/)F lbj; tyf /fli^«o ;/;kmfO{ ;Ktfx,kfgL lbj; nufotsf ;r]tgfd'ns sfo{qmd dgfpg</t>
  </si>
  <si>
    <t>o'lg;]km</t>
  </si>
  <si>
    <t>6=05=1</t>
  </si>
  <si>
    <t>6=05=2</t>
  </si>
  <si>
    <t>6=05=5</t>
  </si>
  <si>
    <t>6=05=6</t>
  </si>
  <si>
    <t>6=05=7</t>
  </si>
  <si>
    <t>;fdflhs kl/rfng tyf ;xsf/L ;+rfng</t>
  </si>
  <si>
    <t>gu/ ;/;kmfO{ tyf jftfj/)f vr{ ;d]t</t>
  </si>
  <si>
    <t>ef}lts k'jf{wf/ vr{</t>
  </si>
  <si>
    <t>;fdflhs ljsf; sfo{qmd Pj+ nlIFt ;fd"bflos sfo{qmd</t>
  </si>
  <si>
    <t>sfof{no k|of]hgsfnflu</t>
  </si>
  <si>
    <t>;j} k|sf/ Jof^«L v/Lbsf nflUf</t>
  </si>
  <si>
    <t>5= /fli^«o rf*kj{ / ;df/f]xsf] j]nfdf x"g] vr{sf nflu</t>
  </si>
  <si>
    <t>1_ k":ts</t>
  </si>
  <si>
    <t>2_ kqklqsf</t>
  </si>
  <si>
    <t>8=01=2</t>
  </si>
  <si>
    <t>1= zx/L ul/jL Go'lgs/)F cGt/utsf sfo{qmd</t>
  </si>
  <si>
    <t>4= clwsf/ / st{Aodf cfwfl/t hgr]tgfd'ns tflnd</t>
  </si>
  <si>
    <t>2= #/]n" tyf n#" pBd ljsf; ;xof]u</t>
  </si>
  <si>
    <t>3= sfof{nosf ;jf/L ;fwgx?sf] gljs/)F b:t"/</t>
  </si>
  <si>
    <t>gu/ kl/ifb\ ;+rfng -jh]^ k"l:tsf %kfO{ ;d]t_</t>
  </si>
  <si>
    <t>3=04</t>
  </si>
  <si>
    <t>;fdflhs ;"/Iff cg"bfg</t>
  </si>
  <si>
    <t>g]kfn ;/sf/jf^ k|fKt ;fdflhs ;"/Iff cg"bfg j[$, c;xfo, ljwjf tyf ;*s jfnjflnsfx?sf] eQf ;d]t</t>
  </si>
  <si>
    <t>;fdflhs ;"/Iff eQf vr{</t>
  </si>
  <si>
    <t>cflbjf;L / hghflt</t>
  </si>
  <si>
    <t>cfly{s ljsf;</t>
  </si>
  <si>
    <t>2= g]t[Tj ljsf;,sfg'gL lzIFf h:tf hgr]tgfd'ns tflnd</t>
  </si>
  <si>
    <t>3= efiff tyf lnkL ljsf; / ;+/IF)F</t>
  </si>
  <si>
    <t>1= k/Dk/fut ;Lk cfw"lglss/)F ;DalGw ;Lk lasf; tflnd -nlIFt;d'xsf] dfu, cj;/ / cfjZostf adf]lhd_</t>
  </si>
  <si>
    <t>1= gu/ ;dGjo ;ldltsf] sfo{ljlw tof/L / Aoj:yfkg ;xof]u</t>
  </si>
  <si>
    <t>1= ;+:yfnfO{ ;:yfut ;xof]u / ;ldlt Aoj:yfkg</t>
  </si>
  <si>
    <t>;*s jf]*{ g]kfn ;/sf/</t>
  </si>
  <si>
    <t>Ps gu/kflnsfjf^ csf]{ gu/kflnsfdf ;?jf ePsf] jf b/jGbL oyf:yfgdf /fvL sfh ;?jf ePsf] sd{rf/LnfO{ lgodfg";f/ lbO{g] e|d)f vr{</t>
  </si>
  <si>
    <t>s}lkmot</t>
  </si>
  <si>
    <t>sfo{ljlwdf cfwfl/t lalgof]lht ah]^</t>
  </si>
  <si>
    <t>s|=;+=</t>
  </si>
  <si>
    <t>ljj/)F</t>
  </si>
  <si>
    <t>%</t>
  </si>
  <si>
    <t>/sd ?</t>
  </si>
  <si>
    <t>hDdf ?</t>
  </si>
  <si>
    <t>cfGtl/s cfo</t>
  </si>
  <si>
    <t>g]kfn ;/sf/jf^ lgMzt{ cg"bfg</t>
  </si>
  <si>
    <t>2=1 k|zf;lgs vr{</t>
  </si>
  <si>
    <t>af+sL /sd ?</t>
  </si>
  <si>
    <t>;dk'/s sf]if</t>
  </si>
  <si>
    <t>4=2 ;*sjf]*{</t>
  </si>
  <si>
    <t>nlIFt ;d"x tkm{</t>
  </si>
  <si>
    <t>3=1 dlxnf</t>
  </si>
  <si>
    <t>3=2 afnaflnsf</t>
  </si>
  <si>
    <t>ef}lts, ;fdflhs tyf cfly{s k'jf{wf/</t>
  </si>
  <si>
    <t>5=1 k'jf{wf/</t>
  </si>
  <si>
    <t>5=2 k|j${gfTds</t>
  </si>
  <si>
    <t>g]kfn ;&lt;sf&lt; zzt{ cg'bfg</t>
  </si>
  <si>
    <t>g]kfn ;&lt;sf&lt; lgzt{ cg"'bfg</t>
  </si>
  <si>
    <t>1= PS;fe]^/,  l*r lNslgs d]l;g dd{t</t>
  </si>
  <si>
    <t>2= ;kmfOsf] l^«k/ dd{t</t>
  </si>
  <si>
    <t>;jf/L ;fwg vl/b</t>
  </si>
  <si>
    <t>3= cGo lzif{sdf gk/]sf vr{</t>
  </si>
  <si>
    <t>1= 22 j^} j*fx?df lgoldt vf]k sfo{s|d ;+rfng tyf ;'b[l(s/)f</t>
  </si>
  <si>
    <r>
      <t>1=</t>
    </r>
    <r>
      <rPr>
        <sz val="10"/>
        <color indexed="8"/>
        <rFont val="Elephant"/>
        <family val="1"/>
      </rPr>
      <t xml:space="preserve"> MWASHCC </t>
    </r>
    <r>
      <rPr>
        <sz val="10"/>
        <color indexed="8"/>
        <rFont val="FONTASY_HIMALI_TT"/>
        <family val="5"/>
      </rPr>
      <t>sf] /)fgLlts sfo{of]hgf adf]lhdsf sfo{qmdx?</t>
    </r>
  </si>
  <si>
    <t>2= cf=/f=sfof{nonfO{ jxfn s/ jfktsf] /sd</t>
  </si>
  <si>
    <t>cf=j= 2072.073 sf] oyfy{ Joo</t>
  </si>
  <si>
    <t>cf=j= 2072/073 sf] oyfy{ cfo</t>
  </si>
  <si>
    <t>cf=j= 2073/074 sf] ;_;f]lwt cg'dflgt cfo</t>
  </si>
  <si>
    <t>g]kfn ;&lt;sf&lt; ;_rf&lt; d_qfno &lt;]l*of] g]kfn</t>
  </si>
  <si>
    <t>4=4 o'lg;]km nufot cGo ;+# ;+:yf</t>
  </si>
  <si>
    <t>o'lg;]km, Knfg / cGo ;+:yf</t>
  </si>
  <si>
    <t xml:space="preserve">j8f afnSnax¿nfO{ cltl/Qm lqmofsnfk ;~rfngsf nflu ah]6 Joj:yfkg . ?= %))) n] @@ j8f </t>
  </si>
  <si>
    <t xml:space="preserve">;/f]sf/jfnf ;+3 ;+:yfx?nfO{ afn;xefuLtf ;DjGwL cled'lvs/0f  sfo{s|d </t>
  </si>
  <si>
    <t xml:space="preserve">afnd}qL :yflgo zf;g ;ldltsf kbflwsf/Lx? ;lxt ;/f]sf/jfnx?sf] If]dtf ljsf; tflnd </t>
  </si>
  <si>
    <t>c;xfo tyf cgfy afnaflnsfx?sf] lbw{sflng Joj:yfkgsf] nflu afn ;+/If0f u[x tyf k"g:yf{kgf s]Gb| tyf cgfy cf&gt;d  /flv ;]jf pknAw u/fpg afn sNof0f u[x, k"g:yf{kgf s]Gb| tyf cgfy cf&gt;d Joj:yfk ;xof]]u</t>
  </si>
  <si>
    <t>gu/ :t/Lo afn ;+/If0f ;dltsf] , kl/rfng / Joj:yfkg</t>
  </si>
  <si>
    <t xml:space="preserve">Affnljsf; s]Gb| ;+rfng Joj:yfkg ;xof]]]u - cfj:os sIff ;fdfu|L, v]n ;fdfu|L, j;fO{ Joj:yfkg, z}lIfs ;fdfu|L cfbL _ lhNnf lzIff sfo{fno ;+usf] ;dGjodf </t>
  </si>
  <si>
    <t>afnaflnsf of]hgf th'{dfsf  nflu  gu/  tyf j8f  afn e]nf cfof]hgf  Joj:yfkg</t>
  </si>
  <si>
    <t xml:space="preserve">afnaflnsf zfvf tyf afnd}qL O{sfO{ sfof{no /  afn Snjsf] ;Dks{ sIf Joj:yfkg </t>
  </si>
  <si>
    <t xml:space="preserve">afnd}qL :yflgo zf;g gu/ ;ldlt a}7s ;+rfng dfl;s ?=!)))) tyf j8f ;ldlt a}7s ;+rfng b'O{ dfl;s ?=@))), Joj:yfkg </t>
  </si>
  <si>
    <t>gu/ afnSna ;+hfn  ;+rfng, sfof{no Joj:yfkg  kl/rfng – gu/ afn ;+hfnn] lg0f{o u/L ;+rfng ul/g] ljleGg, ;r]tgf d"ns sfo{s|dx?, cGt/s[of, kqsf/ tyf ;+rf/ e]6wf6, ;/f]sf/afnfx? ;+u 5nkmn cfbL_</t>
  </si>
  <si>
    <t>cf=j= 2072.073 sf] ;+;f]lwt cg"dflgt Joo</t>
  </si>
  <si>
    <t>df]Hbft</t>
  </si>
  <si>
    <t>cg"dflgt Joo</t>
  </si>
  <si>
    <t>cf=j= 2072/073 sf] ;_;f]lwt cg'dflgt cfo</t>
  </si>
  <si>
    <t>j*f:t/Lo of]hgfx¿</t>
  </si>
  <si>
    <t>:yfgLo ljsf; z'Ns</t>
  </si>
  <si>
    <t>4.1.1</t>
  </si>
  <si>
    <t>4.1.2</t>
  </si>
  <si>
    <t>4.1.3</t>
  </si>
  <si>
    <t>1.7.4</t>
  </si>
  <si>
    <t>6=05=8</t>
  </si>
  <si>
    <t>blnt nlIft sfo{qmd</t>
  </si>
  <si>
    <t>2= g]t[Tj ljsf;, sfg'gLlzIFf h:tf hgr]tgfd'ns tflnd</t>
  </si>
  <si>
    <t>3= hflto lje]]b Go'lgs/)f sfo{qmd</t>
  </si>
  <si>
    <t>1= k/Dk/fut lzk cfw"lglss/)F ;DaGwL ;Lk lasf; tflnd -cf/g, l;nfO{, h"Qf, uxgf, afhf ufhf h:t} k~r] jfhf, rdf/ afhf cfbL_</t>
  </si>
  <si>
    <t>2= #/]n" tyf n#" pBdzLntf ljsf; ;xof]u</t>
  </si>
  <si>
    <t>1= gu/ ;dGjo ;ldlt u&amp;g, sfo{ljlw tof/L / ;ldlt Aoj:yfkg</t>
  </si>
  <si>
    <t>8=01=5</t>
  </si>
  <si>
    <t>zx/L :jf:y ;"/Iff jfn jrfp / dft[ lzz" ;]jf sfo{qmd</t>
  </si>
  <si>
    <t>8=01=6</t>
  </si>
  <si>
    <t xml:space="preserve">:jf:Yo ;DjwL k''jf{wf/ ljsf; tkm{ </t>
  </si>
  <si>
    <t>8=01=7</t>
  </si>
  <si>
    <t>jfnjflnsf tyf dlxnf nlIFt :jf:Yo /Iff tyf /f]u k|lt/f]wfTds Ifdtf ljsf; sfo{qmd</t>
  </si>
  <si>
    <t>2= /fli^«o sfo{qmd- le^fldg P ;lxt_ ;+rfng ljz]if cleofg ;kf]^{</t>
  </si>
  <si>
    <t>4= xflQkfO{nf /f]u lgjf/)f, ;?jf /f]u lgoGq)f ;DalGw hg r]tgf sfo{s|d ;+rfng ;d]t</t>
  </si>
  <si>
    <t>8=01=8</t>
  </si>
  <si>
    <t>1= clt ljkGg ;d"bfodf nlIFt cfp^ l/r lSnlgs, df]ltof laGb" pkrf/,cfvf+ /f]u ;DalGw ;r]tgf tyf :jf:Yo k|j${gfTds sfo{s|d ;d]t</t>
  </si>
  <si>
    <t>2= Pr=cfO{=le= / P*\; /f]u /f]syfd tyf lgoGq)f ;r]tgf sfo{qmd</t>
  </si>
  <si>
    <t>8=01=9</t>
  </si>
  <si>
    <t>;:yfut ljsf;</t>
  </si>
  <si>
    <t>1= j*fx?df ;+rflnt zx/L *^\; s]Gb|x? ;+rfng tyf Joj:yfkg la:tf/ ;d]t</t>
  </si>
  <si>
    <t>4= gu/If]qleq nfu" cf}ifw b"Jo{;gL k"g{:yfkgf s]Gb| ;~rfng ;xof]u, s)*d P*\; tyf nfu" cf}ifw lgoGq)f lbj; dgfpg ;xof]u ;d]t</t>
  </si>
  <si>
    <t>6= vfg]kfgL, AolQmut :jf:Yo tyf ;/;kmfO{ ;DalGw tflnd</t>
  </si>
  <si>
    <t>lakb hf]lvd Aoj:yfkg sfo{qmdsf nflu</t>
  </si>
  <si>
    <t xml:space="preserve">:jf:Yo tyf ljkQ Joj:yfkg tkm{ </t>
  </si>
  <si>
    <t>8=01=10</t>
  </si>
  <si>
    <t>1= kz":jf:Yo sfo{qmd ;~rfng -j*f g+= 5,6,7,11,16,18, 20, / 22 df s|d; d";x/L,sf]n?jf,nfln u"/f+;, an"jfxL, l;d/fxL, #f]uf x+;d"lv, d";x/L, d^]?jf^f]n ;d]tsf ul/j ;d"bfodf gfDn] h"sf cf}ifwL ljt/)f sfo{qmd ;d]t</t>
  </si>
  <si>
    <t xml:space="preserve">2= /]jLh /f]u lgoGq)F, ;*s tyf ;fd"bfoLs s"s"/ EoflS;g];g ;d]t </t>
  </si>
  <si>
    <t>z"$ / u")F:t/Lo vfB a:t'x?sf] pTkfbg tyf ljls|ljt/)F k|jw{g sfo{s|d</t>
  </si>
  <si>
    <t>1= vfB k|of]uzfnf pks/)f tyf /;fog vl/b</t>
  </si>
  <si>
    <t>2= vfB gd"gf vl/b</t>
  </si>
  <si>
    <t>3= pkef]Qmf lxtsfnflu b}lgs pkef]Uo a:t'x?sf] jhf/ cg"udg</t>
  </si>
  <si>
    <t>3= ufl*sf nflu OGwg</t>
  </si>
  <si>
    <t>8=01=3</t>
  </si>
  <si>
    <t>8=01=3=1</t>
  </si>
  <si>
    <t>8=01=3=2</t>
  </si>
  <si>
    <t>8=01=3=3</t>
  </si>
  <si>
    <t>8=01=4</t>
  </si>
  <si>
    <t>8=01=4=1</t>
  </si>
  <si>
    <t>8=01=4=2</t>
  </si>
  <si>
    <t>8=01=4=3</t>
  </si>
  <si>
    <t>8=01=5=1</t>
  </si>
  <si>
    <t>8=01=5=2</t>
  </si>
  <si>
    <t>8=01=5=3</t>
  </si>
  <si>
    <t>8=01=6=1</t>
  </si>
  <si>
    <t>8=01=6=2</t>
  </si>
  <si>
    <t>8=01=10=2</t>
  </si>
  <si>
    <t>1= k|sf]k tyf lakb\ Aoj:yfkg ;DalGw ;r]tgf sfo{qmd</t>
  </si>
  <si>
    <t>2= lakb hf]lvd Aoj:yfkgsf nflu sf]if ;+rfng</t>
  </si>
  <si>
    <t>8=01=10=3</t>
  </si>
  <si>
    <t>8=01=10=4</t>
  </si>
  <si>
    <t>vfO{kfO{ cfPsf] g]kfn ;/sf/sf] d+xuL eQf ?=1000. / g=kf=vfhf eQf dfl;s ?=750. sf b/n], k|f]T;fxg eQf jflif{s ?=5000. sf b/n] ;fy} g=kf=lg)f{ofg";f/ cltl/Qm eQf ;d]t</t>
  </si>
  <si>
    <t>2= ;fj{hlgs lghL ;fem]bf/L k|jw{g sfo{s|d</t>
  </si>
  <si>
    <t xml:space="preserve">3= Pkm=Pd= /]l*of] / ^]lnlehg sfo{qmd ;~rfng </t>
  </si>
  <si>
    <t xml:space="preserve">4= gu/ ^«lkms Joj:yfkg ;xsfo{ </t>
  </si>
  <si>
    <t>4= Pn=lh=l;=l*=kL= cGt/ut ;d"bfo kl/rfng sfo{qmd</t>
  </si>
  <si>
    <t xml:space="preserve">o'jf lasf; tyf ;"rgf </t>
  </si>
  <si>
    <t xml:space="preserve">4= %f*f rf}kfo lgoGq)f tyf sf+hL xfp; ;+rfng </t>
  </si>
  <si>
    <t>6=5 g]kfn ;/sf/ ;fdflhs ;"/Iff cg"bfg</t>
  </si>
  <si>
    <t>6=4 g]kfn ;/sf/ Pn=lh=l;=l*=lk=</t>
  </si>
  <si>
    <t>g]kfn ;/sf/jf^ ;Mzt{ cg"bfg</t>
  </si>
  <si>
    <t>cGo ;+#, ;+:yf</t>
  </si>
  <si>
    <t>6=1 g]kfn ;/sf/ ;*s af]*{</t>
  </si>
  <si>
    <t>:yflgo ;+:yfx?</t>
  </si>
  <si>
    <t xml:space="preserve">Affnljsf; s]Gb| tyf k"j{ k|fylds ljBfno ;lxt gu/sf ;Dk'0f{ ljBfnox?sf] ljj/0f cWofjlws ug]{ </t>
  </si>
  <si>
    <t xml:space="preserve">lhNnf lzIff sfo{no ;+usf] ;dGjodf afn ljsf; s]Gb| / ljBfnox?sf] lg/Gt/ cg'udg, d"Nof+sg, </t>
  </si>
  <si>
    <r>
      <t>v_ sfo{sf/L clws[tsf] lgjf;sf] dfl;s ?=20,000. sf b/n] #/ ef*f -lgodfg";f/ s/ s</t>
    </r>
    <r>
      <rPr>
        <sz val="9.5"/>
        <rFont val="Fontasy Himali"/>
        <family val="5"/>
      </rPr>
      <t>ì</t>
    </r>
    <r>
      <rPr>
        <sz val="9.5"/>
        <rFont val="FONTASY_HIMALI_TT"/>
        <family val="5"/>
      </rPr>
      <t>L jfx]s_</t>
    </r>
  </si>
  <si>
    <t xml:space="preserve">afn&gt;ldssf] p4f/ u/] kl5 plgx?sf] lbuf]kgsf] nflu cToGt Go'g cfo  ePsf kl/jf/sf] nflu cfo cfh{g ;xof]u / lgoldt kmnf]ck sfo{s|d / </t>
  </si>
  <si>
    <t xml:space="preserve">!$jif{ dflysf &gt;lds afnaflnsfx?sf] nfuL :j/f]huf/d'ns If]dtf ljsf; tyf ;Lk ljsf; tflnd ;+rfng </t>
  </si>
  <si>
    <t>afn&gt;d, afn ljjfx, nfu'kbfy{ ;]jg tyf  b'Jo{;g,  r]nj]6L j]rljvg, afnof}g lx+;f lj?4sf] lceofg ;+rfng- ;8s gf6s, /\ofnL tyf ;r]tgf sfo{s|dx? ;+rfng_</t>
  </si>
  <si>
    <r>
      <t xml:space="preserve">;fdflhs </t>
    </r>
    <r>
      <rPr>
        <b/>
        <sz val="10"/>
        <color indexed="8"/>
        <rFont val="FONTASY_HIMALI_TT"/>
        <family val="5"/>
      </rPr>
      <t>/ Ifdtf ljsf;</t>
    </r>
  </si>
  <si>
    <t xml:space="preserve"> 1=cflbjf;L ljBfyL{x?sf] pRrlzIff %fqj[lQm sfo{qmd</t>
  </si>
  <si>
    <t xml:space="preserve"> 2=cflbjf;Lx?sf] nf]s;]jf tof/L sIff ;+rfng</t>
  </si>
  <si>
    <t xml:space="preserve"> 3=cjnf]sg e|d)f tyf cg"ej cfbfg k|bfg</t>
  </si>
  <si>
    <t xml:space="preserve"> 4=cflbjf;Lx?sf] cWoog, cg";Gwfg, hflto lrgf/L k|sf;g;d]t</t>
  </si>
  <si>
    <t xml:space="preserve"> 5=k/Dk/fut e]ife'iff, u/uxgf, afhfufhf, &gt;+uf/ ;fdu|Ljfkt</t>
  </si>
  <si>
    <t xml:space="preserve"> 6=ljZj cflbjf;L lbjz tyf ;df/f]x</t>
  </si>
  <si>
    <t xml:space="preserve"> 7=g]t[Tj ljsf;,sfg'gL lzIFf h:tf hgr]tgfd'ns tflnd-20 j^f hfltnfO{_</t>
  </si>
  <si>
    <t>8= dft[efiff tyf lnkL ljsf; / ;+/IF)F</t>
  </si>
  <si>
    <t>9= clwsf/ / st{Aodf cfwfl/t hgr]tgfd'ns tflnd</t>
  </si>
  <si>
    <t>1= k/Dk/fut ;Lk cfw"lglss/)F ;DaGwL ;Lk lasf; tflnd -gfUnf], (FsL, dfGb||f]], emNnf, sk*F aGg] h:tf, ;d"bfosf] dfu adf]lhd_</t>
  </si>
  <si>
    <t>cf=j= 2074.075</t>
  </si>
  <si>
    <t xml:space="preserve">sf] nfuL </t>
  </si>
  <si>
    <r>
      <t>cf=j=074</t>
    </r>
    <r>
      <rPr>
        <sz val="12"/>
        <rFont val="Dotum"/>
        <family val="2"/>
      </rPr>
      <t>/</t>
    </r>
    <r>
      <rPr>
        <sz val="12"/>
        <rFont val="FONTASY_HIMALI_TT"/>
        <family val="5"/>
      </rPr>
      <t>75 sf] ah]^ ljlgof]hg tflnsf</t>
    </r>
  </si>
  <si>
    <t>cf=j= 2074/075 sf] cg'dflgt cfo</t>
  </si>
  <si>
    <t>g]kfn ;&lt;sf&lt; gu&lt;kflnsf cgbfg</t>
  </si>
  <si>
    <t>2.1.1.2=3</t>
  </si>
  <si>
    <t>g]kfn ;&lt;sf&lt; &amp;'nf k'jf{wf&lt; lgdf{)f cg"bfg</t>
  </si>
  <si>
    <t xml:space="preserve">g]kfn ;/sf/af6 ;8s jf]8{ dd{t ;'wf/ cg'bfg </t>
  </si>
  <si>
    <t>cf=j= 2074.075 sf] cg"dflgt Joo</t>
  </si>
  <si>
    <t>g=kf=n] e"QmfgL u/L cfPsf g=kf=;+u ;DjlGwt :yfgx¿sf] kfgL / ljB"tsf dxz"n ;fy} k"/fgf] *f]d^f]nLsf] jSof}{tf ?=5 nfv ;d]t</t>
  </si>
  <si>
    <t>4= n]vf kl/If)f vr{ -d=n]=k=jf^ *f]/ gvl^P dfq_</t>
  </si>
  <si>
    <t>tflnd . cjnf]sg sfo{qmd vr{</t>
  </si>
  <si>
    <t>s_ ^f]o^f uf*L 494</t>
  </si>
  <si>
    <t>#_ j*f ;ldltx?nfO{ Knfli^s s'';L{ vl/b</t>
  </si>
  <si>
    <t>;]So'l/l^ uf*{ ;]jfdf lnP jfktsf] kfl/&gt;lds</t>
  </si>
  <si>
    <t>1=  Jofg/, ;fOgjf]*{, h:tf vr{</t>
  </si>
  <si>
    <r>
      <t xml:space="preserve">s_ /fhZj / cf=k|zf;g zfvfsf] ;km\^j]o/ gljs/)f, dfnkf]tsf] *f^f k|lji^L ;fy} PsLs[t ;DktL s/ nfuL </t>
    </r>
    <r>
      <rPr>
        <sz val="9.5"/>
        <rFont val="Dotum"/>
        <family val="2"/>
      </rPr>
      <t>Software</t>
    </r>
    <r>
      <rPr>
        <sz val="9.5"/>
        <rFont val="FONTASY_HIMALI_TT"/>
        <family val="5"/>
      </rPr>
      <t xml:space="preserve"> tyf tYofs+ k|lji^L ;d]t</t>
    </r>
  </si>
  <si>
    <t>g]kfn ;&lt;sf&lt; l;df If]q sfo{qmd</t>
  </si>
  <si>
    <r>
      <t xml:space="preserve">1= g=kf=IF]qleqsf kf]nx?df h*fg ePsf ;*s alQsf jNj, </t>
    </r>
    <r>
      <rPr>
        <sz val="9.5"/>
        <rFont val="Arial"/>
        <family val="2"/>
      </rPr>
      <t>CFL</t>
    </r>
    <r>
      <rPr>
        <sz val="9.5"/>
        <rFont val="FONTASY_HIMALI_TT"/>
        <family val="5"/>
      </rPr>
      <t>, xf]N*/, cfNd"lgod tf/, lk=le=;L= tf/ cfbL vl/b</t>
    </r>
  </si>
  <si>
    <t>3= nfO{g lj:tf/ ul/Psf] IF]qdf ;*s jlQ h*fg -l;=Pkm=Pn=, e]k/n]Dk_</t>
  </si>
  <si>
    <t>10= kfs{, rf}s, rf}tf/f tyf cGo :yfgx?df ljB"lts/)f</t>
  </si>
  <si>
    <t>5= sfof{no ejg, j*f ;ldlt ejg, jf?)foGq ejg, :jf:Yo s]Gb|, rf}s, kfs{ / ;EFFu[xdf ljB"t h*fg tyf dd{t</t>
  </si>
  <si>
    <t>9= h]g]/]^/ dd{t, Jof^L tyf cGo pks/)f vl/b</t>
  </si>
  <si>
    <t>6= g=kf=nfO{ of]ubfg k"/\ofpg, s/bftf, ;dfh;]jL / sd{rf/L cfbLnfO{ k"/:s[t ug{</t>
  </si>
  <si>
    <t>1= gu/ :jf:Yos]Gb| lgdf{)F j*f g+=6 qmdfut</t>
  </si>
  <si>
    <t>3= k|hgg :jf:Yo, Pd=l;=Pr= tyf l/k|f]*ls^e x]Ny s]o/ sfo{s|d ;+rfng</t>
  </si>
  <si>
    <t>5= :jf:Yo :jod\;]ljsfx?sf] Ifdtf ljsf;sf nflu cjnf]s)f e|d)f ;fy} :jo+;]ljsf lbjz sfo{qmd ;d]t</t>
  </si>
  <si>
    <t>7= k'j{ k')f{ vf]k pkdxfgu/kflnsf ;"lglZrttf lg/Gt/tf</t>
  </si>
  <si>
    <t xml:space="preserve">10= ckf+utf czQm JolQmx?sf nfuL v]ns"b ;fdfu|L </t>
  </si>
  <si>
    <t>11= af}l$s ckf+utf ePsfx?sf] nflu-l;k ljsf;, g[To k|lzIf)f,lbjf;]jf s]Gb| ;++rfng,cljefjs Ifdtf ljsf; ;d]t_ s]Gb| ;+rfng sfo{qmd</t>
  </si>
  <si>
    <t>dlxnf nIfLt sfo{qmd</t>
  </si>
  <si>
    <t>5= pkef]Qmf ;r]tgf tyf cg"lzIF)f sfo{qmd</t>
  </si>
  <si>
    <t xml:space="preserve">6= df%f, df;" lgl/IF)f, ;"kl/j]IF)f / cg"udg </t>
  </si>
  <si>
    <t>6=10 g]kfn ;&lt;sf&lt; &amp;'nf k'jf{wf&lt; lgdf{)f cg"bfg</t>
  </si>
  <si>
    <t>2.1.1.1=9</t>
  </si>
  <si>
    <t>2.1.1.1=10</t>
  </si>
  <si>
    <t>6=3 g]kfn ;/sf/ l;dfIF]q sfo{qmd</t>
  </si>
  <si>
    <t>;kmfO{ ;DjGwL cf}hf/, pks/)f *:^jLg / cGo;fdfu|L ;d]t</t>
  </si>
  <si>
    <t>6= gu/ ;/;kmfO{, kfs{, j[If/f]k)f, xl/ofnL ;+/If)fsf nfuL sd{rf/L Joj:yfkg</t>
  </si>
  <si>
    <t xml:space="preserve">11= बिरुवाहरुमा लागेका पुराना तारजालिहरु ब्यवस्थापन </t>
  </si>
  <si>
    <t xml:space="preserve">gu/ ;/;kmfO{ vr{ ;+emf}tf cg";f/ </t>
  </si>
  <si>
    <t>u_ #/gS;f zfvfnfO{ sDKo'^/, lk|G^/, l*lh^n l*;Kn] l;:^d vl/b</t>
  </si>
  <si>
    <r>
      <t xml:space="preserve">v_ lh=cfO{=P;= *f^f sn]S;g, OG^L, jf^fsf gfdfs/)f / #/ gDjl/, tflnd, ljz]if!jf^ kl/If)f ;]jf </t>
    </r>
    <r>
      <rPr>
        <sz val="9.5"/>
        <rFont val="Arial"/>
        <family val="2"/>
      </rPr>
      <t>GIS</t>
    </r>
    <r>
      <rPr>
        <sz val="9.5"/>
        <rFont val="FONTASY_HIMALI_TT"/>
        <family val="5"/>
      </rPr>
      <t xml:space="preserve">  :yfkgf, </t>
    </r>
    <r>
      <rPr>
        <sz val="9.5"/>
        <rFont val="Arial"/>
        <family val="2"/>
      </rPr>
      <t>software</t>
    </r>
    <r>
      <rPr>
        <sz val="9.5"/>
        <rFont val="FONTASY_HIMALI_TT"/>
        <family val="5"/>
      </rPr>
      <t xml:space="preserve">  lgdf{)f tyf tflnd, ;]jfu|fxLnfO{ P;=Pd=P;=l;i^d dfkm{t ;'rgf k|jfx ;d]t</t>
    </r>
  </si>
  <si>
    <t>6=9 g]kfn ;&lt;sf&lt; gu&lt;kflnsf k"hLut cg'bfg</t>
  </si>
  <si>
    <t>१०. घोघापैनी नाला (क्रमागत)</t>
  </si>
  <si>
    <r>
      <t>g]kfn ;/sf/ lgMzt{ cg"bfg</t>
    </r>
    <r>
      <rPr>
        <i/>
        <sz val="10"/>
        <rFont val="FONTASY_HIMALI_TT"/>
        <family val="5"/>
      </rPr>
      <t>.</t>
    </r>
    <r>
      <rPr>
        <sz val="10"/>
        <rFont val="FONTASY_HIMALI_TT"/>
        <family val="5"/>
      </rPr>
      <t>cfGtl/s cfosf] hDdf</t>
    </r>
  </si>
  <si>
    <t xml:space="preserve">१. वडा नं. १ बुद्धचौकपूर्व सडक निर्माण (क्रमागत) </t>
  </si>
  <si>
    <t xml:space="preserve">२. वडा समिति कार्यालय भवन निर्माण </t>
  </si>
  <si>
    <t xml:space="preserve">५. वडा नं. १०, सुस्वागतम मार्ग, ईश्वर मार्ग र गायत्री मार्गमा नाला तथा सडक </t>
  </si>
  <si>
    <t xml:space="preserve">६. हड्ताली हाटमा कृषि बजार एवम् सार्वजनिक शौचालय निर्माण </t>
  </si>
  <si>
    <t xml:space="preserve">७. वडा नं. १६ र २० सिकियाही सडक डिआईजी कार्यालय दक्षिण सडक नाला (क्रमागत) </t>
  </si>
  <si>
    <t xml:space="preserve">2= dlxnfx?sf nflu bfO{hf]  tyf cGo s"k|yf tyf dlxnf lx+;f lj?$ sfo{qmd </t>
  </si>
  <si>
    <t xml:space="preserve">3= dlxnf pTyfgsf] sfo{df ;+nUg ;+# ;{:yfx?n] dfu u/]sf ljleGg ;r]tgfd'ns sfo{s|d </t>
  </si>
  <si>
    <t xml:space="preserve">6 dlxnf ;fIf/tf sfo{s|d </t>
  </si>
  <si>
    <t>1= ;Lk ljsf; tyf hLljsf]kfh{g;+u ;DalGwt :/f]huf/d'ns tflnd sfo{s|d - :sLn ^]:^ ;lxt_</t>
  </si>
  <si>
    <t>lgs[i7 tyf hf]lvd o'Qm &gt;ddf ;DnUg afnaflnsfsf] tTsfn p4f/ u/L kl/jf/ k'g/:yfkgf Kofs]h sfo{s|d - afn e]nfsf] dfu jdf]lhd+</t>
  </si>
  <si>
    <t xml:space="preserve">afn&gt;d, afn ljjfx, afn k|]d ljjfx, nfu'kbfy{ ;]jg tyf  b'Jo{;g,  r]nj]6L j]rljvg, afnof}g lx+;f cfbLsf] jf/]df afnaflnsf/ ls;f]/ ljm;f]/Lx?nfO{ lhjgf]kof]uL tyf ;]rtgfd'ns tflndx? ;+rfng Pj+ kl/rfng - afn e]nfsf] dfu jdf]lhd_       </t>
  </si>
  <si>
    <t>lkl8t  tyf c;xfo afnaflnsfx?sf] nfuL ;xof]u - afn e]nfsf] dfu jdf]lhd_</t>
  </si>
  <si>
    <t xml:space="preserve">afn clwsf/ xgg, e]befj, b'Jo{jxf/, ;f];g ,afnd}qL Jojxf/,   nufotsf ljifodf cleefjs Pj+ ;/f]sf/jfnfnfO{ ;]t]tgf sfo{s|d - afne]nfsf] dfu jdf]lhd </t>
  </si>
  <si>
    <t>nfu' kbfy{ , b'Jo{;gL  /f]syfd tyf ;r]gtf sfo{s|d ;+rfng,-afnalnsfx?nfO{ ;'lt{hGo, dfbs kbfy{ ljs|L gug]{  cfrf/ ;+lxtf tof/L uf]i7L / cfrf/ ;+lxtf lgdf{0f  u/L nfu" ug], j8f afn Snj ;+hfn nfO{ cled""Lvs/0f , k/fdz{  lgoldt kmnf]ck   _afn e]nfsf] dfu jdf]lhd</t>
  </si>
  <si>
    <t>;d"bfodf cfwf/Lt afn ;+/If)f k|)ffnLnfO{ s[oflzn jgfpg afnd}qL :yflgo zf;g ;ldlt, j*f gful/s d+r, ;+o"Qm ^f]n ;+u&amp;g, j*f :tl/o /fhg}lts bn, afn ;+/If)f ;ldlt j*f ;lrj, :jo+;]ljsf, ;d"bfo kl/rfns, afn Snj ;xeflutfdf Ifdtf ljsf; cled'lvs/)f Pj+ j*f :t/df afn ;+/If)f ;ldlt kl/rfng cg"udg  - afn&gt;d, hGdbtf{{, afn ljjfx, vf]k, lzIff, lx+;f, b'Joxf/ h:tf d"Vo ;jfnx?df_ afn e]nfsf] dfu jdf]lhd</t>
  </si>
  <si>
    <t>;'''':t dgl:ytL, kIf3ft tyf ckf+utf ePsf afnaflns?sf] nflu nlIft sfo{s|d - afn e]nfsf] dfu jdf]lhd_</t>
  </si>
  <si>
    <t xml:space="preserve">Affnljsf; s]Gb|sf ;xhstf{x?sf] nfuL dG6]:j/L tflnd </t>
  </si>
  <si>
    <t>LGDDP</t>
  </si>
  <si>
    <t>u'0f:tl/o lzIff , afnd}qL Jojxf/ tyf ljBfnosf] afnd}qL jftfj/0f ljsf;sf] nfuL lzIfsx?nfO{ Ifdtf ljsf; tflnd  -afnd}qL laBfno Aoj:yfkg , eo/lxt tyf afnd}qL lzIf0f l;sfO{ ljifodf _ afn e]nfsf] dfu jdf]lhd</t>
  </si>
  <si>
    <t xml:space="preserve">ul/j, c;xfo tyf hx]]Gbf/  afnaflnsfnfO{  5fqa[lt pknAw u/fpg] -afn e]nfsf] dfu jdf]lhd_   </t>
  </si>
  <si>
    <t>afn aflnsfx?sf] nfuFL v]ns"b k|ltof]lutf ;+rfng . ljBfno tyf j8f afn Snj :t/Lt v]n k|ltof]uLtf_v]n ;fdfu|L ;lxt</t>
  </si>
  <si>
    <t>gu/ tyf j8f afnSnj ;~hfn / afnSnasf kbflwsf/Lx¿sf nflu Ifdtf clej[l4 tflnd ;~rfng  -afn e]nfsf] dfu jdf]lhd_</t>
  </si>
  <si>
    <t xml:space="preserve">afnd}qL :yfgLo zf;g ;ldltsf , afn Snj kbflwsf/L tyf ;/f]sf/jfnf lgsfox?sf]  sfo{Ifdtfdf clej[l4sf nfuL afnd}qL :yflgo zf;g k|j4{gsfnfuL  cWoog cjnf]sg e|d0f </t>
  </si>
  <si>
    <t xml:space="preserve">;fdflhs kl/rfnsx?nfO{ afn e]]nf, afn Snj u7g kl/rfng / cy{k'0f{ ;xeflutL / of]hgf th"{df k|s[of ;DjGwL Ifdtf clej{l4 </t>
  </si>
  <si>
    <t>j8fx?df hGd btf{sf] cleofg lgoldt ;~rfng  Pj+ j8f :t/df hGd btf{ k|s[of yk Aoj:yfkg , ;ldIff Pj+  3/b}nf] kmnf]ck</t>
  </si>
  <si>
    <t xml:space="preserve">afnljjfx Go'lgs/0fsf] nfuL ;Defljt :yfgx?df ;fdflhs ;r]tgf cleofg lgoldt  ;~rfng ug]} tyf :yflgo /fhg}lts bn, 6f]n ;+u7g , j8f gful/s d+r, dbzf{, ljBfno, wd{u'?x? / afnsNj s[oflzn u/fpg] _, ;FO[g jf]8{x? /fVg]  afn e]nfsf] dfu jdf]]lhd </t>
  </si>
  <si>
    <t>p4f/ ul/Psf afn&gt;lds Pj+ cfkm\gf] kl/jf/ gePsf c;xfox¿sf] cNksflng Joj:yfkgsf] nfuL 6«flGh6 xfp; tyf 8«kO{g ;]06/sf] Aojl:yt ;~rfng - afn e]nfsf] dfu jdf]]lhd_</t>
  </si>
  <si>
    <t>;d:ofdf k/]sf afn aflnsfx?sf] k/fdz{ ;]jf ;+rfng ug]{ - k/fdz{ stf{ hgzQmL Joj:yfkg ug]{ _ - afn e]nfsf] dfu jdf]]lhd_</t>
  </si>
  <si>
    <t xml:space="preserve">afn k":tsfnox? ;+rfng Joj:yfkg </t>
  </si>
  <si>
    <t>sIff % ;Ddsf] clgjfo{ c+u|]hL  dfWoddf k7gkf7gsf] nfuL lzIff sfof{no ;+u ;DjGjo ul/ lzIfs tflnd ;+rfng</t>
  </si>
  <si>
    <r>
      <t xml:space="preserve">lzIff sfo{fno ?2,00,000. / </t>
    </r>
    <r>
      <rPr>
        <sz val="9.5"/>
        <rFont val="Arial"/>
        <family val="2"/>
      </rPr>
      <t>LGDDP Rs.2,00,000.</t>
    </r>
  </si>
  <si>
    <t>gu/sf laBfno afnSnjsf] u7g , k"gu{7g, j}7s ;+rfng Pj+ kl/rfng Pj+ clen]v Joj:yfkg - ;d"bfo kl/rfns kl/rfng_</t>
  </si>
  <si>
    <t>gu/ afnSnasf] lgoldt dfl;s a}7ssf nflu d;nGb, ;+rf/, vfhf lrof tyf oftfoft vr{ dfl;s ?=!)))).n]   /  j8f afnSnasf] lgoldt dfl;s a}7ssf nflu hnkfg / d;nGbx?= !))) dfl;s  Joj:yfkg  . - afn e]nfsf] dfu jdf]lhd_</t>
  </si>
  <si>
    <t>;+:yfut  k|j4{g</t>
  </si>
  <si>
    <t>afnd}qL :yflgo ;f;g ;ldlt j}7ssf] nfuL j8f ;ldtx?df cfj:os s'l;{ tyf j;fO{ Joj:yfkg -rs6L_</t>
  </si>
  <si>
    <t>afnd}qL :yflgo zf;g k|j4g sfof{Gjosf] ;Gbe{df ;j} ;/f]sf/jfnfx¿ - kqsf/, /fhg}lts bn, 6f]n ;+u7g tyf j8f gful/s d+r, j8f l;PkmPnhL sld6Lsf k|ltlglw, ;/sf/L tyf u}/;/sf/L lgsfox? Afn Snj nfuot_ ;+u ;dGjo j}7sx? Pj cGts[of  ;+rfng ?=!@)))sf b/n] *  k6s</t>
  </si>
  <si>
    <t>afnd}qL :ylgo zf;g sfo{s|dsf] cw{aflif{s tyf aflif{s ;ldIff</t>
  </si>
  <si>
    <t>afnd}qL :yflgo zf;g &gt;f]t s]Gb| ;+rfng Joj:Yfkg</t>
  </si>
  <si>
    <t>g=kf=;/;kmfO{ If]qsf sfo{/t ;kmfO{ sd{rf/Lx?nfO{ afn clwsf/ ;DjGwL cled"Lvs/0f</t>
  </si>
  <si>
    <t xml:space="preserve">ljleGg ;/sf/L sfof{no, u};;sf lhDd]jf/x? / g=kf=cGo sd{rf/Lx?sf] nfuL afnd}qL :yflgo zf;g ;DjGwL cled"lvs/0f  </t>
  </si>
  <si>
    <r>
      <t xml:space="preserve">tYof+s cWofjlws </t>
    </r>
    <r>
      <rPr>
        <sz val="13"/>
        <rFont val="Calibri"/>
        <family val="2"/>
      </rPr>
      <t xml:space="preserve"> </t>
    </r>
    <r>
      <rPr>
        <sz val="13"/>
        <rFont val="Preeti"/>
      </rPr>
      <t>afnaflnsfsf] l:yltsf af/]df ljZn]if0f ,  l:yltkq tof/ u/L k|sfzg ug]{ .</t>
    </r>
  </si>
  <si>
    <t xml:space="preserve">o"lg;]km, </t>
  </si>
  <si>
    <t xml:space="preserve">ljleGg lgb]+lzsf, sfo{ljlw j|;/, km|Nof; jf]8{, k|df0fkq, dfofsf] lrgf], k|m]d, sf8{ cfbL  tof/L tyf 5kfO{ </t>
  </si>
  <si>
    <t xml:space="preserve">afnd}qL  tyf ckf+u d}}qL kfs{sf] l8hfO{g k"j{sf tof/L uf]i7L, afn e]nf, ;/f]sf/afnfx? ;+usf j}7sx? ;+rfng, kfs{ :yn klxrfg, l8hfO{g tof/L  </t>
  </si>
  <si>
    <t>;/;kmfO{ / xftw'g] af/] ljBfno afnSnj cled""lvs/0f ?= #)))sf b/n] !^% ljBfno Pj+ ljBfno ;/;kmfO{ ;fdfu|L  ljt/0f - s"rf], emf8' afN6L hu, ;fj"g, x/lks, lkmg]n , j|;, kf]5f, 8:6ljg cfbL _ ?=$))). sf b/n] ^% ljBfno</t>
  </si>
  <si>
    <t>afnd}qL :yflgo zf;g k|a4{g sfo{s|d lgoldt / k|efjsf/L cg'udg, d"Nof+sg l/kf]l6ª  Pj+  ;du| sfo{s|d Joj:yfkg, hgzQmL kl/rfng OG;]G6Le -kmf]sn k;{g / ljlQo Joj:yfks_  / sfo{fno ;+rfng vr{- :6];g/L,d;nGb, Ogwg, kmf]6f]slk, 6f]g/,dd{t ;+xf/ ;+rf/, lkmN8 vr{ cfbL_</t>
  </si>
  <si>
    <t>o"lg;]km ?=400000 / Pn=lh=l;=l*=lk= ?= 100000</t>
  </si>
  <si>
    <t xml:space="preserve">o'lg;]km Knfg  </t>
  </si>
  <si>
    <t>k|rf/ k|;f/ , ;r]tgf , ;"rgf,  ;+rf/</t>
  </si>
  <si>
    <t>;r]tgf tyf k|rf/ k|;f/ sfo{qmd ;+rfng ug{] -/]l8of], Pkm Pd, 6]lnlehg, ?= $,)),)))., krf{, kDKn]6, :6Ls/ tyf dfO{ls+u &amp;%))). kq klqsf kl/rfng ?= &amp;%))). lj1fkg tyf ;"rgf k|sfzg ?= %)))). cfbL_</t>
  </si>
  <si>
    <t xml:space="preserve">ljBnfodf kmlg{r/, j;fO{ Joj:yfkg, ljB"tLs/0f, k+vf, vfg]kflg cfbL </t>
  </si>
  <si>
    <r>
      <t>g]kfn ;/sf/</t>
    </r>
    <r>
      <rPr>
        <i/>
        <sz val="9.5"/>
        <rFont val="FONTASY_HIMALI_TT"/>
        <family val="5"/>
      </rPr>
      <t>.</t>
    </r>
    <r>
      <rPr>
        <sz val="9.5"/>
        <rFont val="Arial"/>
        <family val="2"/>
      </rPr>
      <t>LGDDP</t>
    </r>
  </si>
  <si>
    <t xml:space="preserve">9= वडा नं= २२ मटेरूवा x"b} klt{^f]n जाने सडक क्रमागत </t>
  </si>
  <si>
    <t>1= gfnf, sNe^{ / :nfe dd{t</t>
  </si>
  <si>
    <t xml:space="preserve">2= ;*s tyf cGo dd{t </t>
  </si>
  <si>
    <t>3= j*F ;ldlt tyf sfof{no ejg dd{t ;"wf/</t>
  </si>
  <si>
    <t>j*f g+= 1 z+s/rf]s pQ/ / k'j{ tkm{</t>
  </si>
  <si>
    <t>j*f g= 5 kx*u% dfu{df u|fe]n dd{t</t>
  </si>
  <si>
    <t>j*f g+= 16 dng"jf dfu{df u|fe]n dd{t</t>
  </si>
  <si>
    <t>वडा नं. १: सुनामी मार्गमा पिच</t>
  </si>
  <si>
    <t>वडा नं. १: सौगात मार्गमा पिच ।</t>
  </si>
  <si>
    <t>j*f g+= 5 Pstf dfu{</t>
  </si>
  <si>
    <t>वडा नं. २२: रघुपति जुट मिल जाने सडक ।</t>
  </si>
  <si>
    <t>वडा नं. १७: अनाथ आश्रम मार्ग ।</t>
  </si>
  <si>
    <t>वडा नं. १७: अतिथी मार्ग ।</t>
  </si>
  <si>
    <t>वडा नं. १६: पञ्चमूखी चौकदेखि कवि लेखनाथ मार्गसम्म ।</t>
  </si>
  <si>
    <t>वडा नं. १: जनता मार्ग अधुरो र चिनारी मार्ग अधुरोमा पिच मर्मत</t>
  </si>
  <si>
    <t>वडा नं. १: राम-लक्ष्मण मार्गबाट शान्तिचौक जाने बाटो ।</t>
  </si>
  <si>
    <t>वडा नं. ३: त्रिभुज मार्ग ।</t>
  </si>
  <si>
    <t>वडा नं. ६: जानकी मार्ग ।</t>
  </si>
  <si>
    <t>वडा नं. ७ र ६: श्रीराम मार्ग ।</t>
  </si>
  <si>
    <t>वडा नं. ४: प्रतिक मार्ग ।</t>
  </si>
  <si>
    <t>वडा नं. ४: गोग्राहा मार्ग र गोधुली मार्ग ।</t>
  </si>
  <si>
    <t>वडा नं. २ र १० सरस्वति मार्ग ।</t>
  </si>
  <si>
    <t>वडा नं. १०: देवकोटा मार्ग, गहेली मार्ग र महेश मार्ग ।</t>
  </si>
  <si>
    <t>वडा नं. १५: अरुणोदय मार्ग ।</t>
  </si>
  <si>
    <t>j*f g+= 10 ldng dfu{df lkr dd{t</t>
  </si>
  <si>
    <t>j*f g+= 1= ?=15 nfv</t>
  </si>
  <si>
    <t>otLdfu{sf] k"jL{ s"gfjf^ gd"gf dfu{ ;Dd sRrL jf^f] u|fe]n</t>
  </si>
  <si>
    <t>;"gfdL ^f]nsf] s"ndfu{ df sRrLjf^f] u|fe]n .</t>
  </si>
  <si>
    <t>gd"gfdfu{ jf^ blIf)f cg"s/)f dfu{ x]d jgsf] #/ x"b} k"j{ gfnf tyf u|fe]n .</t>
  </si>
  <si>
    <t>gj]n*]/L rf}s blIf)f gx/sf] k"jL{ l*n u|fe]n .</t>
  </si>
  <si>
    <t>&gt;[hgf ky sf] k"j{ s"gfdf sne^{ -Pstf ^f]n ;+_</t>
  </si>
  <si>
    <t>l/$L l;$L dfu{df hfg] jf^f] Zofd ;fksf]^fsf] #/ s"gfdf sne^{ -Pstf ^f]=;+_</t>
  </si>
  <si>
    <t xml:space="preserve">ef:s/dfu{ l/=jfn </t>
  </si>
  <si>
    <t>l/$L l;$L dfu{df gfnf -l/$L l;$L ^f]n_</t>
  </si>
  <si>
    <t>j]nuf%L # df e/t xdfnsf] #/ b]vL blIf)f k"j{ hfg] sRrL jf^f] u|fe]n .</t>
  </si>
  <si>
    <t>e"knu|fd l:yt :jl:tsf du{sf] klZrd tkm{jf^ k"jf{~rn d]g]hd]G^ Sodk; ;Dd u|fe]n / gfnf lgdf{)f .</t>
  </si>
  <si>
    <t>lj/f^ lrN*/]g jf]l**= b]vL klZrd tkm{sf] pQ/ blIf)f ;*sdf u|fe]n / gfnf lgdf{)f ug]{.</t>
  </si>
  <si>
    <t xml:space="preserve">ljBfdfu{ hfg] jf^f]df -;/:jtL dlGb/ pQ/_ ;*sdf sne^{ lgdf{)f ug]{ . </t>
  </si>
  <si>
    <t>;/:jtL dlGb/sf] klZrd jf^f] %]pdf sne^{ / gfnf lgdf{)f ug]{ .</t>
  </si>
  <si>
    <t>zf:qLdfu{df cw"/f] gfnf lgdf{)f .</t>
  </si>
  <si>
    <t xml:space="preserve">efg"dfu{df gfnf lgdf{)f -j*f;ldlt sfof{no cuf*L ;*sdf_ </t>
  </si>
  <si>
    <t>j*f g+= 2 ?= 11 nfv</t>
  </si>
  <si>
    <t>j*f g+= 3 ?= 10 nfv</t>
  </si>
  <si>
    <t>nIdL gf/fo)f ^f]nsf] cw"/f] u|fe]n ug]{ .</t>
  </si>
  <si>
    <t>uf]bfj/L dfu{df u|fe]n ug]{ .</t>
  </si>
  <si>
    <t>jfjf kysf] cw"/f] gfnf / ;*s 150km"^ b"j} tkm{ ;f]dfgGb sfsL{sf] #/ ;Dd .</t>
  </si>
  <si>
    <t xml:space="preserve">;okqLdfu{sf] cw"/f] blIf)f tkm{sf] gfnf 150 cfwf ePsf] </t>
  </si>
  <si>
    <t>nIdL gf/fo)f dfu{df 1 yfg sne^{</t>
  </si>
  <si>
    <t>wfdL yfg hfg] jf^f]df 1 yfg sne^{</t>
  </si>
  <si>
    <t>j*f g+= 5 ?=20 nfv</t>
  </si>
  <si>
    <t>j*f g+= 4 ?=20 nfv</t>
  </si>
  <si>
    <t>zflGt gu/ ;"of]udf 150ld= u|fe]n .</t>
  </si>
  <si>
    <t>zflGtdfu{ 230ld= u|fe]n ug]{ .</t>
  </si>
  <si>
    <t>&gt;L gu/ lbg]z kf)*] #/ b]vL blIf)f 150 ld= u|fe]n .</t>
  </si>
  <si>
    <t>gj/fh g]kfn dfu{ df 100 ld= u|fe]n ug]{ ,</t>
  </si>
  <si>
    <t>;d"bfoLs dfu{df u|fe]n ug]{ .</t>
  </si>
  <si>
    <t>nIdL u"/f; dfu{df u|fe]n ug]{ .</t>
  </si>
  <si>
    <t>x/Lx/ dfu{df u|fe]n ug]{ .</t>
  </si>
  <si>
    <t>ljlxjf/] xf^df u|fe]n ug]{ ?50000.</t>
  </si>
  <si>
    <t>;kmndfu{df u|fe]n .</t>
  </si>
  <si>
    <t>Hof]tLdfu{df ;+ud rf}sdf u|fe]n ug]{ .</t>
  </si>
  <si>
    <t>cgfdLsf ^f]ndf u|fe]n ug]{ .</t>
  </si>
  <si>
    <t>;Ktsf]zLdfu{df u|fe]n ug]{ .</t>
  </si>
  <si>
    <t>;u/dfyfdfu{df u|fe]n ug]{ .</t>
  </si>
  <si>
    <t>j?)fdfu{df u|fe]n ug]{ .</t>
  </si>
  <si>
    <t>lxdfnL ^f]ndf u|fe]n ug]{ .</t>
  </si>
  <si>
    <t>k|ofu dfu{ sfz]Zj/ ^f]n u|fe]n ug]{ .</t>
  </si>
  <si>
    <t>:jdLhLdf u|fe]n .</t>
  </si>
  <si>
    <t>l;ljof /fptsf] #/ klZrd gf]j]n c:ktfn hfg] jf^f] -sRrL_ s/Lj 100ld= u|fe]n .</t>
  </si>
  <si>
    <t>/Iffdfu{ /fd ;"j]bLsf] #/ jf^ ldng v/]nsf] #/ ;Ddsf] lj!fg dfu{ 100ld= / hg/n dfu{ 50ld= u|fe]n .</t>
  </si>
  <si>
    <t>;befj ^f]n /Iffdfu{ ;femf dfu{ blIf)f e"ldut l;+rfO{ ;Dd sl/j 350ld= u|fe]n .</t>
  </si>
  <si>
    <t>!fgd)fL kf]v/]nsf] #/ klZrd sfnL dlGb/ ;Dd sl/j 50ld= u|fe]n .</t>
  </si>
  <si>
    <t>vfhL{ uf]kL ^f]n v lty{ sfsL{sf] #/ b]vL klZrd sl/j 200ld= u|fe]n .</t>
  </si>
  <si>
    <t>uf]kL ^f]n k")f{ j:g]tsf] #/ blIf)f jf^ k"j{ sl/j 100ld= / blIf)f n)*g dfu{ sl/j 50ld= jf^f] u|fe]n .</t>
  </si>
  <si>
    <t>s[i)f df]xg sfsL{sf] #/ hfg] jf^f] d";x/L ^f]nsf] sl/j 50 ld= jf^f] u|fe]n .</t>
  </si>
  <si>
    <t>lutf jf:tf]nfsf] #/ klZrd 50 ld= jf^F] u|fe]n .</t>
  </si>
  <si>
    <t>gGb dfu{ d";x/L ^f]n hfg] jf^f] sl/j 50ld= u|fe]n .</t>
  </si>
  <si>
    <t>lr/GhLjLdfu{ s[i)f lwtfnsf] #/ pQ/ k"j{ hfg] jf^f] sl/j 50ld= u|fe]n .</t>
  </si>
  <si>
    <t>sf;L r"*fnsf] #/ pQ/ x]dGt clwsf/Lsf] #/ tL/ sl/j 50 ld= u|fe]n .</t>
  </si>
  <si>
    <t>Hjfnf ^f]n cGtu{t u|fd yfg b]jn b]vL sne^{ b"j} tkm{ sl/j 150ld= u|fe]n .</t>
  </si>
  <si>
    <t>hox/L bfxfnsf] #/ pQ/ klZrd k^L hfg] jf^f] sl/j 200ld= u|fe]n .</t>
  </si>
  <si>
    <t>j*f g+= 7 ?=20 nfv</t>
  </si>
  <si>
    <t>j*f g+= 6 ?=20 nfv</t>
  </si>
  <si>
    <t>x/Lx/ ^f]n ;fO{ dfu{df u|fe]n</t>
  </si>
  <si>
    <t>zflGtgu/ ^f]n sdn kf]v/Ldfu{df u|fe]n</t>
  </si>
  <si>
    <t>;dfj]zL ^f]n zflGt dfu{df u|fe]n</t>
  </si>
  <si>
    <t>;"of]{bo ^f]n kz"kltdfu{ u|fe]n</t>
  </si>
  <si>
    <t>/dfOnf] ^f]n km"njf/L / /dfO{nf] k"jL{ dfu{df u|fe]n</t>
  </si>
  <si>
    <t>sf]njf{ ^f]n k"l)f{dfdfu{df sne^{</t>
  </si>
  <si>
    <t>;+emgf ^f]n gofdfu{ sne^{</t>
  </si>
  <si>
    <t>cf=j= 073/74 k'if 20 ut] ;Ddsf] oyfy{ cfo</t>
  </si>
  <si>
    <t>;Demgf ^f]n hglk|o dfu{ ;Demgfdfu{ blIf)f efudf gfnf</t>
  </si>
  <si>
    <t xml:space="preserve">hfd"guf%L ^f]n s ljgfos dfudf kSsL gfnf </t>
  </si>
  <si>
    <t>uf}zfnfdfu{ u|fe]n 200 ld= .</t>
  </si>
  <si>
    <t>j|Dxk"/fdfu{ 250 ld= .</t>
  </si>
  <si>
    <t>cgfd gu/ zfvfjf^f] u|fe]n 400ld= .</t>
  </si>
  <si>
    <t>;xjflhof dbzf{ klZrd u|fe]n 200ld=</t>
  </si>
  <si>
    <t>ddtfdfu{ sne^{ .</t>
  </si>
  <si>
    <t>lg? sfdtsf] #/ cuf*L nfnL u"/f;df sne^{ .</t>
  </si>
  <si>
    <t>z"e &gt;L dfu{ cw"/f] gfnf 200ld=</t>
  </si>
  <si>
    <t>j*f g+= 8 ?= 10 nfv</t>
  </si>
  <si>
    <t>Pstf dfu{df cw"/f]w gfnf 200 ld=</t>
  </si>
  <si>
    <t>j*f g+= 9 ?= 10 nfv</t>
  </si>
  <si>
    <t>k"/fgf] l*=P;=lk=sfof{nojf^ k'j{ uPsf] gfnf tyf sne^{</t>
  </si>
  <si>
    <t>lh=lk=kmfp)*]zg tkm{ gfnf</t>
  </si>
  <si>
    <t>j*f g+= 10 ?= 10 nfv</t>
  </si>
  <si>
    <t>ux]nL ^f]n k|sfz Gof}kfg]sf] #/ b]vL cfbz{ jflnsf ljBfnosf] kvf{n ;Dd u|fe]n ug]{ .</t>
  </si>
  <si>
    <t>;/:jtL ^f]n ufoqL dfu{ b]vL k"ikf d)*nsf] hUuf ;Dd u|fe]n ug"{ kg]{ .</t>
  </si>
  <si>
    <r>
      <t>;+;f/LdfO{ ^f]n dfwj kGtsf] #/ %]p ;":jutd dfu{sf] k"j{ ?b| e</t>
    </r>
    <r>
      <rPr>
        <sz val="10"/>
        <rFont val="Kantipur"/>
      </rPr>
      <t></t>
    </r>
    <r>
      <rPr>
        <sz val="10"/>
        <rFont val="FONTASY_HIMALI_TT"/>
        <family val="5"/>
      </rPr>
      <t>/fO{sf] #/ ;Dd u|fe]n jf^f] lgdf{)f ug]{ .</t>
    </r>
  </si>
  <si>
    <t>wd{eQdfu{ b]vL pQ/ cfdf]b s"Os]nsf] #/ b]vL u+uf s^"jfnsf] #/ ;Dd u|fe]n .</t>
  </si>
  <si>
    <t>xf^vf]nf ^F]nsf] k/d lj&gt;fd :yn hfg] jf^f]sf] pQ/ Zd;fg hfg] jf^f] b]vL clht k/vsf] #/ ;Dd jf^f] u||fe]n ug]{ .</t>
  </si>
  <si>
    <t xml:space="preserve">wd{eQ ^f]nsf] / ;+;f/LdfO{ ^f]nsf] ljrdf kg]{ sne^{ xf]rf] ePsf]n] ;f] eTsfO{ prfkf/L </t>
  </si>
  <si>
    <t xml:space="preserve">;dfj]zLdfu{ b]vL lji)f" nfdL%fg]sf] #/ tkm{ u|fe]n </t>
  </si>
  <si>
    <t>czf]s rf}s b]vL k"j{ pQ/ x"b} dl:hb hfg] jf^f] df]=g;"/sf] #/ ;Dd u|fe]n .</t>
  </si>
  <si>
    <t>;xhdfu{df u|fe]n ljlkg ofbjsf] #/ b]vL lgTofgGb bf;sf] #/ ;Dd .</t>
  </si>
  <si>
    <t>/fh s"df/ /fhj+zLsf] #/ b]vL blIf)f k"j{ x"b} lbks ;fxfsf] #/ ;Dd u|fe]n .</t>
  </si>
  <si>
    <t>;/:jtL kf}*]nsf] #/ %]pdf sne^{ lgdf{)f .</t>
  </si>
  <si>
    <t>z"l;Iff dfu{df b"j} tkm{ gfnf lgdf{)f .</t>
  </si>
  <si>
    <t>l*NnL j=sfsL{sf] #/ b]vL pd]z d"vLofsf] #/ ;Dd u|fe]n</t>
  </si>
  <si>
    <t>eQm /fhj+zLsf] #/ hfg] jf^f]df sne^{ lgdf{)f .</t>
  </si>
  <si>
    <t>j*f g+= 11 ?=17 nfv</t>
  </si>
  <si>
    <t>j*f g+= 12 ?= 10 nfv</t>
  </si>
  <si>
    <t>j*f ;ldltsf] sfof{no ejg, ;d"bfo ejg, j*f ;ldlt ejg ;+u} slj|:yfg sf] dd{t ;+ef/.</t>
  </si>
  <si>
    <t>j*f g+= 13 ?= 17 nfv</t>
  </si>
  <si>
    <r>
      <t>/fx"n s)f{sf] #/ b]vL /fh" d)*nsf] #/ ;Dd u|fe]n ug]{ . 20</t>
    </r>
    <r>
      <rPr>
        <sz val="10"/>
        <rFont val="Kantipur"/>
      </rPr>
      <t>∞</t>
    </r>
  </si>
  <si>
    <r>
      <t>nlId dfu{ b]vL jn/fd /f)ffsf] #/ ;Dd u|fe]n ug]{ .20</t>
    </r>
    <r>
      <rPr>
        <sz val="10"/>
        <rFont val="Kantipur"/>
      </rPr>
      <t>∞</t>
    </r>
  </si>
  <si>
    <r>
      <t>l;$fy{ dfu{ klZrd s[lt dfu{ ;Dd u|fe]n ug]{ .20</t>
    </r>
    <r>
      <rPr>
        <sz val="10"/>
        <rFont val="Kantipur"/>
      </rPr>
      <t>∞</t>
    </r>
  </si>
  <si>
    <t>kf;jfg dfu{ b]vL nlId dfu{ ;Dd hfg] jf^f]df sne^{ lgdf{)f .-blnt ju{ ePsf]n] blnt nlIft of]hgf_ .</t>
  </si>
  <si>
    <t xml:space="preserve">ljGb jfl;lg dfu{ b]vL lj/f^ ;]jf cf&gt;d ;Ddsf] jf^f] gfnf,u|fe]n </t>
  </si>
  <si>
    <r>
      <t>kf;jfg dfu{ b]vL k"j{ nIdL dfu{ ;Dd gfnf lgdf{)f b"j} tkm{ cGbflh 600ld=20</t>
    </r>
    <r>
      <rPr>
        <sz val="10"/>
        <rFont val="Kantipur"/>
      </rPr>
      <t>∞</t>
    </r>
  </si>
  <si>
    <t>j*f g+= 14 ?= 10 nfv</t>
  </si>
  <si>
    <t>j*f g+= 15 ?= 20 nfv</t>
  </si>
  <si>
    <t>hglk|o ^f]nsf] lzj dfu{df g/]z ;xlgsf] #/ b]vL lzj rf}s ;Dd u|fe]n</t>
  </si>
  <si>
    <t xml:space="preserve">hgky r ^f]nsf] gljg clwsf/Lsf] #/ b]vL ef]nf ;"j]bLsf] #/ ;Dd u|fe]n </t>
  </si>
  <si>
    <t xml:space="preserve">uf]s"n dfu{ klZrd nf]rg /fO{ / ;"/]z s"df/ /fO{sf] #/ x"b} w"w"jf vf]nf ;Dd u|fe]n / gfnf lgdf{)f </t>
  </si>
  <si>
    <t>cNsf r ^f]n cGtu{t ;okqL dfu{ sljtf lg/f}nfsf] #/ blIf)f z]/ j=clwsf/L #/sf] jf^f] u|fe]n / gfnf lgdf{)f</t>
  </si>
  <si>
    <t>b"uf{ dlGb/ k"j{sf] b"uf{ lzjdfu{df u|fe]n / kSsL gfnf lgdf{)f</t>
  </si>
  <si>
    <t xml:space="preserve">lzjjfjf ^f]n cGtu{t gx/ / jf^f] hf]*g] %]pdf sne^{ lgdf{)f </t>
  </si>
  <si>
    <t xml:space="preserve">;"lDgdf ^f]n cGtu{t dw" /fO{sf] #/ blIf)f k"j{ hfg] jf^f]df gfnf lgdf{)f </t>
  </si>
  <si>
    <t xml:space="preserve">cNsf l%d]sL ^f]n cGtu{t j]b s"df/L sfsL{sf] #/ cuf*L gfnf lgdf{)f </t>
  </si>
  <si>
    <t xml:space="preserve">hfgsL kydf cw"/f] gfnf lgdf{)f </t>
  </si>
  <si>
    <t>hg;xof]u dfu{df cw"/f] gfnf lgdf{)f</t>
  </si>
  <si>
    <t xml:space="preserve">cNsf a"$dfu{df cw"/f] gfnf lgdf{)f ug]{ </t>
  </si>
  <si>
    <t>/f}lgof/ dfu{df gfnf tyf u|fe]n lgdf{)f ug]{</t>
  </si>
  <si>
    <r>
      <t>:d;fg #f^ j*f g+ 15 / j*f g+ 7 sf] l;dfgfdf kg]{ :d;fg #F^sf] #]/f j]/f-jfpG*</t>
    </r>
    <r>
      <rPr>
        <sz val="11"/>
        <rFont val="Kantipur"/>
      </rPr>
      <t>«</t>
    </r>
    <r>
      <rPr>
        <sz val="11"/>
        <rFont val="FONTASY_HIMALI_TT"/>
        <family val="5"/>
      </rPr>
      <t>L jfn_ ug</t>
    </r>
  </si>
  <si>
    <t>j*f g+=16 ?=20 nfv</t>
  </si>
  <si>
    <t>kfrf+nL zflGt lgjf; b]vL blIf)f k"j{ hfg] ;*s u|fe]n ug]{ .</t>
  </si>
  <si>
    <t>kf+rfnL zflGt lgj; b]vL klZrd s]bf/ (sfnsf] #/ hfg] ;*s u|fe]n .</t>
  </si>
  <si>
    <t>/fgL l;lsofxL b"vL ofbjsf] #/ b]vL klZrd u|fe]n / sne^{ lgdf{)f .</t>
  </si>
  <si>
    <t>/fgL l;lsofxL rGb| b]jsf] #/ b]vL klZrd u|fe]n / sne^{ lgdf{)f .</t>
  </si>
  <si>
    <t>jv/L /fw]Zofd s^]nsf] #/ b]vL blIf)f x"b} k"j{ kgL ^+sL ;Dd u|fe]n ug]{ / Ps yfg sne^{ lgdf{)f tyf gfnf lgdf{)f .</t>
  </si>
  <si>
    <t>jv/L sfdt rf}s klZrd ldlynf rf}s u|fe]n tyf sne^{ lgdf{)f .</t>
  </si>
  <si>
    <t>j*f g+=17 ?= 12 nfv</t>
  </si>
  <si>
    <t>=-dxtf] ^f]n_ nvg dxtf]sf] #/ b]vL /fh s"df/ dxtf]sf] #/ ;Dd b"j} ;fO{* kSsL gfnf / u|fe]n ug]{ .</t>
  </si>
  <si>
    <t>&gt;L k|;fb #/ b]vL k"j{ dfg j= du/sf] #/ ;Dd u|fe]n ug]{ -cltyL dfu{_</t>
  </si>
  <si>
    <t>-k|utL dfu{_ b"uf{ j:g]tsf] #/ b]vL !fg j= &gt;]i&amp;sf] #/ tyf gx/ ;Dd u|fe]n ug]{ .</t>
  </si>
  <si>
    <t>cljjfbg ^f]n v hgsdfu{sf] cw"/f] b"j} ;fO{* kSsL gfnf lgdf{)F ug]{ .</t>
  </si>
  <si>
    <t>cf]dx/L dfu{ dfO{lt g]kfn b]vL pQ/ dfwj kGtsf] #/ ;Dd u|fe]n ug]{ .</t>
  </si>
  <si>
    <t>j*f g+= 18 ?=15 nfv</t>
  </si>
  <si>
    <t>x+;d"vL ^f]n &gt;j)f ofbjsf] #/ b]vL pQ/sf] jf^f] u|fe]n ug]{ .</t>
  </si>
  <si>
    <t>x+;d"vL ^f]n b]vL bIfL)fsf] jf^f]df u|fe]n ug]{ .</t>
  </si>
  <si>
    <t>uf}zfnf rf}s b]vL blIf)f sf] jf^f]df u|fe]n ug]{ .</t>
  </si>
  <si>
    <t>;/:jtL rf}s b]vL pQ/ ch"{g ofbjsf] #/ ;Dd jf^f]df u|fe]n ug]{ .</t>
  </si>
  <si>
    <t>jnb]j ofbjsf] #/ b]vL blIf)f k"j{ hfg] jf^f]df sfnL r/)f ofbjsf] #/ ;Dd u|fe]n .</t>
  </si>
  <si>
    <t>uf}zfnf rf}s b]vL k"j{ blIf)f 30 lkm^] jf^f] u|fe]n ug]{ .</t>
  </si>
  <si>
    <t>;/:jtL rf}s b]vL k"j{ l;tf/fd d";x/ #/ %]pdf sne^{ .</t>
  </si>
  <si>
    <t>df}h]nfn #/ b]vL k"j{ hfg]jf^f]df /]vf b]jLsf] #/ %]p sne^{ .</t>
  </si>
  <si>
    <t>j*f g+= 19 ?=12 nfv</t>
  </si>
  <si>
    <t>tf/f rGb ;fxsf] #/ b]vL k"j{ Zofd lu/Lsf] #/ ;Dd lk=l;=l;=ug]{ .</t>
  </si>
  <si>
    <t>x*tfnL xf^sf] dl:bh b]vL u"b|L ;Dd b"j} tkm{ gfnf / cf/ l;=l;= ;*s dd{t .</t>
  </si>
  <si>
    <t>w"/g l;+xsf] #/ b]vL 1 ;fO{* gfnf .</t>
  </si>
  <si>
    <t>dfwj l;+xsf] #/ b]vL gljg k/fh"nLsf] #/ ;Dd kSsL gfnf lgdf{)f ug]{ .</t>
  </si>
  <si>
    <t>;j)f{ j"(fyf]sLsf] #/ b]vL x/Lz+s/sf] #/ ;Dd Ps tkm{ gfnf / u|fe]n .</t>
  </si>
  <si>
    <t>l;$fy{ ^f]n ;+u&amp;g xfOj] b]vL s[i)f d)*nsf] #/ ;Dd u|fe]n / gfnf lgdf{)f ug]{ .</t>
  </si>
  <si>
    <t>j*f g+= 20 ?=13 nfv</t>
  </si>
  <si>
    <t xml:space="preserve">dfxfdfof eujtL k|f=lj b]vL pQ/ tkm{ ldng ^f]n ;Dd u|fe]n ug]{ tkm{ </t>
  </si>
  <si>
    <r>
      <t>ug{f/ bf; #/ b]vL l/</t>
    </r>
    <r>
      <rPr>
        <sz val="10"/>
        <rFont val="Kantipur"/>
      </rPr>
      <t>Ë</t>
    </r>
    <r>
      <rPr>
        <sz val="10"/>
        <rFont val="FONTASY_HIMALI_TT"/>
        <family val="5"/>
      </rPr>
      <t>/f]* ;Dd u|fe]n .</t>
    </r>
  </si>
  <si>
    <t>;"/]z k)*Lt b]vL /fd k|= ;xgL ;Dd u|fe]n ug]{ .</t>
  </si>
  <si>
    <t>;f]gf rGb ;fx b]vL jb|L #/ ;Dd u|fe]n ug]{ .</t>
  </si>
  <si>
    <t>/fh]z ;"Jjf #/ %]pdf gof sne^{ lgdf{)f .</t>
  </si>
  <si>
    <t>uf}/L z+s/ emf cuf*L sne^{ lgdf{)f .</t>
  </si>
  <si>
    <t>j*f g+=21 ?= 10 nfv</t>
  </si>
  <si>
    <t>jfjfxnsf] k"j{ lszf]/nfn bf;sf] #/ b]vL blIf)f k"j{ klZrd jf^f] u|fe]n / b"j} ;fO{* gfnf lgdf{)f .</t>
  </si>
  <si>
    <t>dl:bh ^f]ndf cftfs"n #/sf] cuf*L sf] /f]* u|fe]n b"j} ;fO{* gfnf lgdf{)f .</t>
  </si>
  <si>
    <t>;To gf/fo)f &amp;fs"/ sf] #/ b]vL k"j{ &gt;L /fd &amp;fs"/sf] #/sf] #/ klZrd gfnf jgfpg] .</t>
  </si>
  <si>
    <t>;"lw/ l;+xsf] #/ cuf*L sf] /f]* u|fe]n .</t>
  </si>
  <si>
    <t>b]j" d)*nsf] #/ b]vL pQ/ &gt;L /fd &amp;fs"/sf] #/ ;Dd u|fe]n,gfnf .</t>
  </si>
  <si>
    <t>j*f g+=22 ?= 15 nfv</t>
  </si>
  <si>
    <t>k|lt ^f]ndf ^]jf kvf{n / df^f] k"g]{ .</t>
  </si>
  <si>
    <t>k|sf; v*\sfsf] #/ b]vL pQ/ k"j{ /fd rGb| jfh]sf] #/ %]p ;Dd u|fe]n u/fpg] .</t>
  </si>
  <si>
    <t>km/d"b ldofsf] #/ b]vL k"j{ s"nfgGb k;jfgsf] #/ ;Dd df^f] k"/L u|fe]n ug]{ .</t>
  </si>
  <si>
    <r>
      <t>;ldd ldofsf] #/ b]vL k"j{ %fnf km}S</t>
    </r>
    <r>
      <rPr>
        <sz val="10"/>
        <rFont val="Kantipur"/>
      </rPr>
      <t>ı</t>
    </r>
    <r>
      <rPr>
        <sz val="10"/>
        <rFont val="FONTASY_HIMALI_TT"/>
        <family val="5"/>
      </rPr>
      <t>L %]p ;Dd u|fe]n u/fpg] .</t>
    </r>
  </si>
  <si>
    <t>k|lt ^f]n klZrd k|lbk dxf;]&amp; #/ %]p sne^{ 1</t>
  </si>
  <si>
    <t>l;sGb/ cfnd #/ %]p sne^{ 1</t>
  </si>
  <si>
    <t>7= ;kmfO{sdL{x?sf] :t/f]GQLsf nfuL cjnf]sg e|d)f</t>
  </si>
  <si>
    <r>
      <t>8=hnjfo" kl/jt{g  sfo{s|d -</t>
    </r>
    <r>
      <rPr>
        <sz val="9.5"/>
        <rFont val="Arial"/>
        <family val="2"/>
      </rPr>
      <t>climate change</t>
    </r>
    <r>
      <rPr>
        <sz val="9.5"/>
        <rFont val="FONTASY_HIMALI_TT"/>
        <family val="5"/>
      </rPr>
      <t>_</t>
    </r>
  </si>
  <si>
    <t xml:space="preserve">9=jftfj/)f ;/;kmfO{ ahf/ cg"udg, lg/LIf)f / ;"k/Lj]If)F , </t>
  </si>
  <si>
    <t xml:space="preserve">10=Knfli^s emf]nf lgif]lwt sfo{s|d </t>
  </si>
  <si>
    <t>lbgfelb| yfg lh)f{p$f/ ug]{ .</t>
  </si>
  <si>
    <r>
      <t>/fd k|= ofbjsf] #/ b]vL gGbnfn ofbjsf] #/ ;Ddsf] jf^f] u|fe]n ug]{ 25</t>
    </r>
    <r>
      <rPr>
        <sz val="10"/>
        <rFont val="Kantipur"/>
      </rPr>
      <t>∞</t>
    </r>
  </si>
  <si>
    <t>gfnf u|fe]n k"ikdfu{ sn]h /f]* / w/fg/f]* ljr gof jf^f] jgfpg] .</t>
  </si>
  <si>
    <t xml:space="preserve">:jfut k|ult ^f]n cGtu{t #/]n" sfof{no  klZrdsf] jf^f]df sne^{ lgdf{)f </t>
  </si>
  <si>
    <r>
      <t>Rof</t>
    </r>
    <r>
      <rPr>
        <sz val="9.5"/>
        <rFont val="Kantipur"/>
      </rPr>
      <t>¨</t>
    </r>
    <r>
      <rPr>
        <sz val="9.5"/>
        <rFont val="FONTASY_HIMALI_TT"/>
        <family val="5"/>
      </rPr>
      <t>jf/L /fd b]j ofbjsf] #/ blIf)f x"b} klZrd u)f]z &gt;]i&amp;sf] #/ ;Dd u|fe]n ug]{ .</t>
    </r>
  </si>
  <si>
    <r>
      <t>b/}of plbrGb ofbj b]vL l/</t>
    </r>
    <r>
      <rPr>
        <sz val="10"/>
        <rFont val="Kantipur"/>
      </rPr>
      <t>¨</t>
    </r>
    <r>
      <rPr>
        <sz val="10"/>
        <rFont val="FONTASY_HIMALI_TT"/>
        <family val="5"/>
      </rPr>
      <t>/f]* ;Dd u|fe]n ug]{ .</t>
    </r>
  </si>
  <si>
    <t>hfls/ ldofsf] #/ b]vL k"j{ ;lxb ldofsf] #/;Dd u|fe]n .</t>
  </si>
  <si>
    <t>&amp;'nf k'jf{wf/ ljsf; cfof]hgf</t>
  </si>
  <si>
    <t>2= ;+o'Qm ^f]n gu/ ;dGjo ;ldlt ;~rfng Joj:yfkg ;xof]u -e|d)fsf] ?=1 nfv ;d]t_</t>
  </si>
  <si>
    <t>1=2=13</t>
  </si>
  <si>
    <t>1=2=14</t>
  </si>
  <si>
    <t>ef}lts k'jf{wf&lt; z"Ns</t>
  </si>
  <si>
    <t>(n h*fg z'Ns</t>
  </si>
  <si>
    <t>1=2=15</t>
  </si>
  <si>
    <t>(n h*fg dxz'n</t>
  </si>
  <si>
    <t>6=10 g]kfn ;&lt;sf&lt; dfnkf]t &lt;lhi^]zg b:t'&lt;</t>
  </si>
  <si>
    <r>
      <rPr>
        <sz val="10"/>
        <rFont val="Fontasy Himali"/>
        <family val="5"/>
      </rPr>
      <t xml:space="preserve">4.3 </t>
    </r>
    <r>
      <rPr>
        <sz val="10"/>
        <rFont val="Eras Light ITC"/>
        <family val="2"/>
      </rPr>
      <t xml:space="preserve">STIUEIP  </t>
    </r>
    <r>
      <rPr>
        <i/>
        <sz val="10"/>
        <rFont val="FONTASY_HIMALI_TT"/>
        <family val="5"/>
      </rPr>
      <t xml:space="preserve">. </t>
    </r>
    <r>
      <rPr>
        <sz val="10"/>
        <rFont val="Dotum"/>
        <family val="2"/>
      </rPr>
      <t>RUDP, Solar Light</t>
    </r>
    <r>
      <rPr>
        <sz val="10"/>
        <rFont val="FONTASY_HIMALI_TT"/>
        <family val="5"/>
      </rPr>
      <t xml:space="preserve"> / jskfs{</t>
    </r>
    <r>
      <rPr>
        <sz val="10"/>
        <rFont val="Felix Titling"/>
        <family val="5"/>
      </rPr>
      <t/>
    </r>
  </si>
  <si>
    <t xml:space="preserve">g=kf=sf sd{rf/Lx?sf] Ifdtf clej[l$sf nfuL tfnLd </t>
  </si>
  <si>
    <t>g=kf=sf sd{rf/Lx?nfO{ cjnf]sg e|d)F ;d]t</t>
  </si>
  <si>
    <r>
      <rPr>
        <sz val="9.5"/>
        <rFont val="FONTASY_HIMALI_TT"/>
        <family val="5"/>
      </rPr>
      <t xml:space="preserve">4= </t>
    </r>
    <r>
      <rPr>
        <u/>
        <sz val="9.5"/>
        <rFont val="FONTASY_HIMALI_TT"/>
        <family val="5"/>
      </rPr>
      <t>;*sjf]*{sf] ;xof]udf gu/IF]q leqsf ljleGg lkr ;*sx¿sf] cfjlws tyf k^s] dd{t</t>
    </r>
  </si>
  <si>
    <t>7= bdns dd{t</t>
  </si>
  <si>
    <t>8= bdsn / gu/ /Ifs uf*Lsf] OGwg</t>
  </si>
  <si>
    <t>jf</t>
  </si>
  <si>
    <r>
      <t>ah]^ cf=a= 2074</t>
    </r>
    <r>
      <rPr>
        <sz val="11"/>
        <color indexed="8"/>
        <rFont val="FONTASY_HIMALI_TT"/>
        <family val="5"/>
      </rPr>
      <t>.075 sf] cg'dflgt vr{</t>
    </r>
  </si>
  <si>
    <t>sfo{qmd vr{ -;r]tgf tflnd_</t>
  </si>
  <si>
    <t>STIUEIP</t>
  </si>
  <si>
    <t xml:space="preserve">pk/f]Qm cg";f/ ljlgof]hg ul/Psf] jh]^nfO{ cfjZostf cg";f/ cfof]hgf ;dGjo sfof{nojf^ k|fKt jh]^sf cfwf/df  If]qLo zx/L ljsf; kl/of]hgf  jf demf}nf zx/sf] Plss[t zx/L jftfj/l)fo ;"wf/ kl/of]hgf k|of]hgsfnflu  ljefhg  tyf /sdfGt/ ug]{ clVtof/L g=kf=af]*{nfO{ lbg] lg)f{o ul/of] . </t>
  </si>
  <si>
    <r>
      <t xml:space="preserve">If]qLo zx/L ljsf; kl/of]hgf </t>
    </r>
    <r>
      <rPr>
        <sz val="11"/>
        <color indexed="8"/>
        <rFont val="Elephant"/>
        <family val="1"/>
      </rPr>
      <t>(RUDP)</t>
    </r>
  </si>
  <si>
    <r>
      <t xml:space="preserve">ddmf}+nf zx/sf] Plss[t zx/L jftfj/)fLo ;"wf/ kl/of]hgf </t>
    </r>
    <r>
      <rPr>
        <sz val="11"/>
        <color indexed="8"/>
        <rFont val="Elephant"/>
        <family val="1"/>
      </rPr>
      <t>(STIUEIP)</t>
    </r>
  </si>
  <si>
    <r>
      <t xml:space="preserve">sG;n^]lG; </t>
    </r>
    <r>
      <rPr>
        <sz val="11"/>
        <color indexed="8"/>
        <rFont val="Dotum"/>
        <family val="2"/>
      </rPr>
      <t>DSC</t>
    </r>
  </si>
  <si>
    <r>
      <t>ah]^ cf=a= 2073</t>
    </r>
    <r>
      <rPr>
        <sz val="11"/>
        <color indexed="8"/>
        <rFont val="HIMALAYA TT FONT"/>
        <family val="5"/>
      </rPr>
      <t>.074 sf] ;+zf]lwt cg'dflgt vr{</t>
    </r>
  </si>
  <si>
    <t>RUDP</t>
  </si>
  <si>
    <r>
      <t xml:space="preserve">sG;n^]lG; </t>
    </r>
    <r>
      <rPr>
        <sz val="11"/>
        <color indexed="8"/>
        <rFont val="Georgia"/>
        <family val="1"/>
      </rPr>
      <t>DSC</t>
    </r>
  </si>
  <si>
    <t xml:space="preserve">pk/f]Qm cg";f/ ljlgof]hg ul/Psf] jh]^nfO{ cfjZostf cg";f/ cfof]hgf ;dGjo sfof{nojf^ k|fKt jh]^sf cfwf/df demf}nf zx/sf] Plss[t zx/L jftfj/l)fo ;"wf/ kl/of]hgf jf If]qLo zx/L ljsf; kl/of]hgf k|of]hgsfnflu  ljefhg  tyf /sdfGt/ ug]{ clVtof/L g=kf=af]*{nfO{ lbg] lg)f{o ul/of] . </t>
  </si>
  <si>
    <r>
      <t xml:space="preserve">ddmf}+nf zx/sf] Plss[t zx/L jftfj/)fLo ;"wf/ kl/of]hgf </t>
    </r>
    <r>
      <rPr>
        <sz val="11"/>
        <color indexed="8"/>
        <rFont val="Gill Sans Ultra Bold"/>
        <family val="2"/>
      </rPr>
      <t>(STIUEIP)</t>
    </r>
  </si>
  <si>
    <r>
      <t xml:space="preserve">If]qLo zx/L ljsf; kl/of]hgf </t>
    </r>
    <r>
      <rPr>
        <sz val="11"/>
        <color indexed="8"/>
        <rFont val="Gill Sans Ultra Bold"/>
        <family val="2"/>
      </rPr>
      <t>(RUDP)</t>
    </r>
  </si>
  <si>
    <t>j*f g+= 1</t>
  </si>
  <si>
    <t>sd{rf/L dfu{ lgdf{)f -lqj])f dfu{jf^ blIf)f</t>
  </si>
  <si>
    <t>hfu[lt ^f]n v ^f]ndf ?$fIf dfu{df cw'/f] lkr</t>
  </si>
  <si>
    <t>wd{zfnf ^f]n d]g/f]* b]vL nf]s j= j:g]tsf] #/ ;Dd cw'/f] l/= jfn lgdf{)f</t>
  </si>
  <si>
    <t xml:space="preserve">j]nuf%L rf}s b]vL blIf)f j'$dfu{ ;Dd gfnf -l/= jfn_ </t>
  </si>
  <si>
    <t>jfj'sfhL yfkfsf] #/ tkm{ cw'/f] l/= jfn</t>
  </si>
  <si>
    <t>lgns)&amp; dfu{jf^ pQ/ k"j{ uf}tdsf] #/ tkm{ u|fe]n</t>
  </si>
  <si>
    <t>lzj dfu{ e§frf}s gfnf u|fe]n</t>
  </si>
  <si>
    <t>j*f g+= 2</t>
  </si>
  <si>
    <t>lzIff dfu{df gfnf + lkr</t>
  </si>
  <si>
    <t>:j:tLs dfu{df cw'/f] gfnf</t>
  </si>
  <si>
    <t>ljBf dfu{df cw'/f] gfnf</t>
  </si>
  <si>
    <t>j*f g+= 3</t>
  </si>
  <si>
    <t>lgnsdn dfu{ ;'gf}nf] dfu{ x'b} uf]bfjf/L dfu{ ;Dd lkr</t>
  </si>
  <si>
    <t>j*f g+= 4</t>
  </si>
  <si>
    <t>c?)ff]bo dfu{df kSsL gfnf</t>
  </si>
  <si>
    <t>dfgu( dfu{df jf?)foGq klZrd hfg] ;*s cw'/f] l/= jfn</t>
  </si>
  <si>
    <t>xn];L dfu{df gfnf lgdf{)f</t>
  </si>
  <si>
    <t>Hof]lt sfu{ cw'/f] gfnf</t>
  </si>
  <si>
    <t xml:space="preserve">df]lt dfu{ ;*s lgdf{)f </t>
  </si>
  <si>
    <t>OR%f dfu{ lkr + +gfnf</t>
  </si>
  <si>
    <t>;u/dfyf dfu{df l/= jfn -40 dL_</t>
  </si>
  <si>
    <t>cf/tL lbofnf] dfu{</t>
  </si>
  <si>
    <t>j*f g+= 5</t>
  </si>
  <si>
    <t>k|ult dfu{ cfb{z ^f]ndf gfnf lgdf{)f</t>
  </si>
  <si>
    <t>;femf dfu{df ;'? X'g] /Iff dfu{ / /fdhfgsL dfu{ gfnf lgdf{)f</t>
  </si>
  <si>
    <t>:d[lt dfu{ gfnf lgdf{)f</t>
  </si>
  <si>
    <t xml:space="preserve">hg hfu[tL dfu{df u|fe]n / gfnf </t>
  </si>
  <si>
    <t>ljgo x/Lsf] #/ b]vL ^]s j= sf] #/ x'b} gx/ ;Dd -500 dL u|fe]n</t>
  </si>
  <si>
    <t>s+rgjf/L rf}s blIf)f lzj dfu{df -e'k]Gb| bfxfnsf] #/ cuf*L_ kSsL gfnf / u|fe]n lgdf{)f</t>
  </si>
  <si>
    <t>hugw'nL dfu{ lkr</t>
  </si>
  <si>
    <t xml:space="preserve">gf]j]n sn]h pQ/ gof+ ^f]n u|fe]n 500 dL </t>
  </si>
  <si>
    <t>s'GtL dfu{</t>
  </si>
  <si>
    <t>lx/f dfu{</t>
  </si>
  <si>
    <t>cgfd dfu{ lkr</t>
  </si>
  <si>
    <t>ls/ft]Zj/ dfu{ cw'/f] gfnf</t>
  </si>
  <si>
    <t>ddtf dfu{ ;"of]bo ^f]n lkr</t>
  </si>
  <si>
    <t>cf]d ;'Gb/ dfu{ s'n j= tfdfªsf] #/ tkm{ gfnf</t>
  </si>
  <si>
    <t>j*f g+= 6</t>
  </si>
  <si>
    <t>cf/tL dfu{ cw'/f] gfnf</t>
  </si>
  <si>
    <t>j*f g+= 7</t>
  </si>
  <si>
    <t>hglk|o ^f]ndf u|fe]n</t>
  </si>
  <si>
    <t>em/gf rf}s klZrd x'jfg dfu{</t>
  </si>
  <si>
    <t>c?)f dfu{ cw'/f] lkr</t>
  </si>
  <si>
    <t>j*f g+= 11</t>
  </si>
  <si>
    <t>jfn dfu{ lkr + gfnf</t>
  </si>
  <si>
    <t>jb|Lgf/fo)f dfu{ gfnf</t>
  </si>
  <si>
    <t>ho g]kfn dfu{ klZrd gf/fo)f kf}*]nsf] #/ b]vL jb|L &gt;]i&amp;sf] #/ ;Dd gfnf</t>
  </si>
  <si>
    <t>^]sgfy l;'jfsf]^Lsf] #/ tkm{ -;xh dfu{ gfnf</t>
  </si>
  <si>
    <t>j*f g+= 15</t>
  </si>
  <si>
    <t>cnsf # ^f]n cGt{ut gof+ k|ult dfu{df gfnf</t>
  </si>
  <si>
    <t>cNsf j'$ljxf/ dfu{ cGt{ut ;f] df v*f ePsf] #/ b]vL w'w'jf ;Dd gfnf</t>
  </si>
  <si>
    <t>j*f g+= 16</t>
  </si>
  <si>
    <t>x/L ofbjsf] #/ tkm{ gfnf</t>
  </si>
  <si>
    <t>lji)f' vgfnsf] #/ klZrd gfnf</t>
  </si>
  <si>
    <t>gf/fo)F dfu{ x'b} nIdL dfu{ gfnf</t>
  </si>
  <si>
    <t>hgr]tgf dfu{ l/= jfn</t>
  </si>
  <si>
    <t>xg'dfg dlGb/ gx/ b]vL /fh' wdnfsf] #/ ;Dd 500 dL u|fe]n</t>
  </si>
  <si>
    <t>/fw]Zofd s§]nsf] #/jf^ k"j{ vf=kf= ^\ofsL;Dd gfnf</t>
  </si>
  <si>
    <t>j*f g+= 17</t>
  </si>
  <si>
    <t>zLj dfu{ gfnf +  u|fe]n</t>
  </si>
  <si>
    <t>rf}xgsf] #/ tkm{ gfnf</t>
  </si>
  <si>
    <t>j*f g+= 18</t>
  </si>
  <si>
    <t>/fdhfgsL dGbL/sf] cw'/f] ejg tyf kvf{n dd{t</t>
  </si>
  <si>
    <t>uf]jw}g e§/fO{sf] #/ tkm{ gfnf + u|fe]n</t>
  </si>
  <si>
    <t>j*f g+= 19</t>
  </si>
  <si>
    <t>kz'klt dfu{ cw'/f] kSsL gfnf</t>
  </si>
  <si>
    <t>j*f g+= 20</t>
  </si>
  <si>
    <t>Zd;fg #f+^sf] cw'/f] kSsL gfnf</t>
  </si>
  <si>
    <t>cd[t dfu{ u|fe]n</t>
  </si>
  <si>
    <t>j*f g+= 21</t>
  </si>
  <si>
    <t>df]xg &amp;fs'/sf] #/ cuf*L sNe^</t>
  </si>
  <si>
    <t>gjHof]tL dfu{ l/= jfn</t>
  </si>
  <si>
    <t>eujtL dfu{df gfnf lgdf{)f</t>
  </si>
  <si>
    <t xml:space="preserve">#_ ;fdflhs kl/IF)f / cGo k/fdz{ ;]jfsf nflu </t>
  </si>
  <si>
    <t>sfdIf dfu{ b]lv pQ/ hfg] jf^f] l/= jfn lgdf{)f -dgf]sfdgf dfu{_</t>
  </si>
  <si>
    <r>
      <t xml:space="preserve"> </t>
    </r>
    <r>
      <rPr>
        <sz val="9.5"/>
        <rFont val="Dotum"/>
        <family val="2"/>
      </rPr>
      <t>STIUEIP/</t>
    </r>
    <r>
      <rPr>
        <sz val="9.5"/>
        <rFont val="FONTASY_HIMALI_TT"/>
        <family val="5"/>
      </rPr>
      <t xml:space="preserve"> </t>
    </r>
    <r>
      <rPr>
        <sz val="9.5"/>
        <rFont val="Dotum"/>
        <family val="2"/>
      </rPr>
      <t>RUDP, Solar Light</t>
    </r>
    <r>
      <rPr>
        <sz val="9.5"/>
        <rFont val="FONTASY_HIMALI_TT"/>
        <family val="5"/>
      </rPr>
      <t xml:space="preserve"> / j;kfs{ sf] Doflrª km)*</t>
    </r>
  </si>
  <si>
    <t xml:space="preserve"> सिटी रूट अन्तर्गत शिरोमणी पथ ६ नं. वडा समिति दक्षिणदेखि केशलिया रोडसम्म नाला निर्माण (क्रमागत) </t>
  </si>
  <si>
    <t>j*f:t/Lo of]hgfx¿ Joj:yfkgsfnflu %"^\ofOPsf] ah]^ l;lnªsf] kl/lw leq /lx o; jif{sf] j*f e]nfjf^ k|fKt of]]hgfx¿ pkef]Qmfx?sf] nfut tyf &gt;d ;xefuLtf ;d]t /xg] u/L lgDgf;";f/sf j*F :tl/o ef}lts k'jf{wf/ lgdf{)f ug]{</t>
  </si>
  <si>
    <t>Hjfnfdfu{ 350 ld=</t>
  </si>
  <si>
    <t>ljdfg :yndfu{sf] :t/f]GgtL qmdfut</t>
  </si>
  <si>
    <t xml:space="preserve">1= ljkGg dlxnf ,Psn, d":nLd ;d]tsf nfuL g]t[Gj ljsf;, k/fdz{, Ifdtf ljsf; Pj+ hgr]tgfd"ns sfo{s|d </t>
  </si>
  <si>
    <t>5= ljleGg ;+# ;:yfsf kj{ tyf jflif{s pT;j nufotsf pT;j, lbj; / sfo{s|d ;xof]u j*F g+= 10 ;/:jtL d+bL/nfO{ ?= 50,000., j"$ ldng jfrgfno ?=2 nfv 75 xhf/, gf]gf sf]O/fnf k|lti&amp;fgnfO{ ?=3 nfv ;d]t_</t>
  </si>
  <si>
    <t>9= j*f g+= 10 :d;fg #f^df lgdf)F{ sfo{</t>
  </si>
  <si>
    <t>11= jflif{s ;ldIff, ;fj{hlgs ;"gjfO{</t>
  </si>
  <si>
    <r>
      <t xml:space="preserve">12= k+lhs/)f cWofjlws tyf </t>
    </r>
    <r>
      <rPr>
        <sz val="10"/>
        <rFont val="DotumChe"/>
        <family val="3"/>
      </rPr>
      <t>MIS</t>
    </r>
    <r>
      <rPr>
        <sz val="10"/>
        <rFont val="FONTASY_HIMALI_TT"/>
        <family val="5"/>
      </rPr>
      <t xml:space="preserve"> k|)ffnL cjnDjg</t>
    </r>
  </si>
  <si>
    <t>14= ljlgod, lgb]{lzsf tyf sfo{ljwL tof/L</t>
  </si>
  <si>
    <t>15= j*f g+= 7.15 l;df :d;fg#f^ k"g{:yfkgf</t>
  </si>
  <si>
    <t>16= gu/ k|f]kmfO{n tyf/L tyf cfjlws ug]{</t>
  </si>
  <si>
    <t xml:space="preserve">3= g=kf=$f/f ul&amp;t ;xsf/Lsf] Ifdtf ljsf;sf nfuL </t>
  </si>
  <si>
    <r>
      <t xml:space="preserve">12= </t>
    </r>
    <r>
      <rPr>
        <sz val="9.5"/>
        <rFont val="Calibri"/>
        <family val="2"/>
      </rPr>
      <t>EFLG अवधारणा अनुरूप कार्यन्वयन कार्यक्रम</t>
    </r>
  </si>
  <si>
    <t>afnd}qL :yflgo zf;g lbuf]kgfsf] sfo{s|d ;+rfng- afnaflnsf nlIft _</t>
  </si>
  <si>
    <t>8=01=2=2</t>
  </si>
  <si>
    <t>8=01=2=2=1</t>
  </si>
  <si>
    <t>8=01=2=2=2</t>
  </si>
  <si>
    <t>8=01=2=2=3</t>
  </si>
  <si>
    <t>8=01=2=2=4</t>
  </si>
  <si>
    <t>8=01=2=3</t>
  </si>
  <si>
    <t>8=01=2=4</t>
  </si>
  <si>
    <t>8=01=2=3=1</t>
  </si>
  <si>
    <t>8=01=2=5</t>
  </si>
  <si>
    <t>afnd}qL k|j4{gsf] nflu cGo k'jf{wf/ ljsf;</t>
  </si>
  <si>
    <t>afnd}qL tyf ckf+ud}qL kfs{ tyf v]n d}bfg  lgdf{0fsf nfuL P]nfgL hUuf ;+/If0f u/L 3]/fjf/ u/L sfo{ k|f/De ug{ Pj+ x[boGb| afnpBfg yk k"jf{wf/ tyf ;+rfng Joj:yfkg ?=$))))). ;d]t</t>
  </si>
  <si>
    <t>10= j*f g+= 18 /fgLdfO{ dGbL/ ;+/IF)f tyf ;Dj$g</t>
  </si>
  <si>
    <t xml:space="preserve">13= Go'gtd zt{ tyf sfo{ ;Dkfbg Joj:yfkg </t>
  </si>
  <si>
    <t>2= j*fx?sf] yk kf]ndf nfO{g lj:tf/ tyf ;"rf?</t>
  </si>
  <si>
    <t>12= w'nf] tfGg] Eofs"d *i^/ lSng/ *:^/ d]l;g</t>
  </si>
  <si>
    <t>13= rf*kj{ ljz]if kl/l:ytLsf nfuL hgzlQm kl/rfng</t>
  </si>
  <si>
    <t>3= g=kf=sf] j]e xf]:^L*= / Od]n ;le{; jfkt</t>
  </si>
  <si>
    <t>6= lgz"Ns :jf:Yo w"DtL  lzlj/ sfo{s|d</t>
  </si>
  <si>
    <t>cf=j= 2073.074 sf] k"if 20 ut];Ddsf] oyfy{ Joo</t>
  </si>
  <si>
    <t>6= j*f sfof{nox?nfO{ lkpg]kfgLsf] Joj:yfkg</t>
  </si>
  <si>
    <t xml:space="preserve">7= gful/s a*fkq cBfjlws tyf j*f sfof{nosf] ;fO{gjf]* tyf n]vg </t>
  </si>
  <si>
    <t>s_ sfof{nosf] ^]lnkmf]g, sf=sf=clws[tHo'sf] df]jfO{n, ^«s dxz"n, Oljl*ésf] nfuL OG^/g]^ z"Ns, sfof{no / Sjf^/sf] OG^/g]^ z"Ns;d]t</t>
  </si>
  <si>
    <t>g=kf=j}&amp;s, gu/kl/ifb\ tyf gu/kflnsfn] u&amp;g u/]sf] ;ldltsf] j}&amp;s eQf, ;fIfL k|ltlglw ;d]t k|lt a}&amp;s eQf ?=500.sf b/n]</t>
  </si>
  <si>
    <t>g=kf=sf rf}sLbf/, gu/k|x/L / jf?)foGqsf sd{rf/Lx¿nfO{ dfl;s ?=3000. sf b/n]</t>
  </si>
  <si>
    <t>afnd}qL gu/ cleofg ;+rfngsf] s|ddf cfpg] yk  sfo{s|dx?sf] ;+rfng -jfn klqsf k|sfzg ;d]t_</t>
  </si>
  <si>
    <t>afnd}qL tyf ckf+ud}qL ljBnfo k"af{wf/ ljsf; - sIff sf]7f, zf}rfno, /\ofDk, cfbL -u|f]u|fxf sn]h @ nfv, lj/f6 dx]Gb| /fqL df=lj= ?=@ nfv, tflnd'n s'/fg k|f=lj= ?=@ nfv, dbzf{ ;xjflhof ?=@ nfv, cfbz{ jflns_f ?=# nfv, ufoqL df=lj=nfO{ @ nfv, lzIff ;bg df=lj= ?=@nfv, nufot dfu eP jdf]lhdsf zf}rfno, kmlg{r/ Joj:yfkg ;d]t</t>
  </si>
  <si>
    <t>j*f g+= 5 hgdfu{ -pd]z bfxfnsf] #/ b]lv /fd bfxfn;Dd_</t>
  </si>
  <si>
    <t>cf:yf dfu{df lkr lgdf{)f</t>
  </si>
  <si>
    <t>k|ult dfu{ k|ult ^f]n lgdf{)f</t>
  </si>
  <si>
    <t>lj=Pkm=Pd= cuf*L vfg]kfgL %]psf] jf^f] lgdf{)f</t>
  </si>
  <si>
    <t>b"uf{ dlGb/ k"j{ gfnf lgdf{)f</t>
  </si>
  <si>
    <t>gf/fo)f l;Ub]nsf] #/ b]vL zfGtL rf}s ;Dd u|fe]n</t>
  </si>
  <si>
    <t>l;dfIF]q ljsf; sfo{qmd</t>
  </si>
  <si>
    <t>k'jf{wf/ tkm</t>
  </si>
  <si>
    <t>ul/jL Go'lgs/)f tkm{</t>
  </si>
  <si>
    <t>6=05=10</t>
  </si>
  <si>
    <t>8=2 cGo ;+# ;+:yf</t>
  </si>
  <si>
    <t>/fdhfgsL ky OqmfO{jf^ j/uf%L hfg]jf^f] u|Fe]n</t>
  </si>
  <si>
    <t>;u/dfyf dfu{df /f]d clwsf/Lsf] #/ b]lv lbJo/fh sf]O/fnfsf] #/;Dd gfnf u|fe]n</t>
  </si>
  <si>
    <t>s_ j*f g+= 20 df]=;"=ldn klZrd cw"/f]w gfnf tyf lkr</t>
  </si>
  <si>
    <t>v_ d";u ldofsf] #/ %]p b]vL blIf)f d^]?jf rf}s ;Dd gfnf / lkr lgdf{)f</t>
  </si>
  <si>
    <t>s_ g]t[Tj ljsf;, ;r]tgfd'ns, l;kd'ns, /fhuf/d'ns, lhljsf]kfh{gd"no, Ifdtfd'ns nufotsf sfo{qmdx? ;+rfngsf nfuL</t>
  </si>
  <si>
    <t>6=11 g]kfn ;&lt;sf&lt;jf^ yk cg'bfg dfu ug]{</t>
  </si>
  <si>
    <t xml:space="preserve">2= #/]n" tyf n#" pBdlzntf ljsf; tflnd tyf k|ljlw ;xof]u </t>
  </si>
  <si>
    <t>1= gu/ ;dGjo ;ldltsf] Aoj:yfkg ;xof]u ;d]t</t>
  </si>
  <si>
    <t>1= gu/ ;dGjo ;ldlt sfo{ljlw tof/L / ;ldlt Aoj:yfkg</t>
  </si>
  <si>
    <t>ckfétf ePsf JolQmx¿ nlIFt sfo{s|d</t>
  </si>
  <si>
    <t>1= ;dfj]zL cfjfh klqsf k|sfzg</t>
  </si>
  <si>
    <t>3= j*f:t/Lo ckf+utf ;d"x u&amp;g tyf cled'lvs/)f</t>
  </si>
  <si>
    <t>4= ;jfn tyf clwsf/ / st{Aodf cfwfl/t hgr]tgfd'ns-;f+s]lts efiff ;d]t_ tflnd</t>
  </si>
  <si>
    <t>5= ;xfos ;fdu|Lx?-x\jLnr]o/, ;]tf %l*, lx\jn l/S;f cflb_ ljt/)f</t>
  </si>
  <si>
    <t>6= ckfutf ePsf JolQmx?sf] k|f]kmfon ;+sng / cBfjlws tyf ;"rgfs]Gb| ;+rfng</t>
  </si>
  <si>
    <t>7= nf]s;]jf sIff tof/L</t>
  </si>
  <si>
    <t>8= cGt/fli^«o /fli^«o ckf+u lbj; tyf ;df/f]x</t>
  </si>
  <si>
    <t>9= cltckf+utf czQm JolQmx?sf nflu ;fdflhsLs/)f ug{sf nflu ;xof]uL sfo{qmd</t>
  </si>
  <si>
    <t>1= k/Dk/fut ;Lk cfw"lglss/)F ;DaGwL ;Lk lasf; tflnd -a'l^s, gfUnf], (FsL, dfGb||f]], emNnf, sk*F aGg] h:tf, ;d"bfosf] dfu adf]lhd_</t>
  </si>
  <si>
    <t>2= zx/L ul/jL Go'lgs/)F#/]n" tyf n#" pBdzLntf tflnd tyf k|ljlw ;xof]u</t>
  </si>
  <si>
    <t xml:space="preserve">!= Ho]i7 gful/sx?sf] d'2fdf ;DaGwLt lbj;x? </t>
  </si>
  <si>
    <t>1= k'g/ul&amp;t ^f]nljsf; ;:yfsf kbflwsf/Lx?nfO{ g]t[Tj ljsf; tyf sf]iffWoIfnfO{ n]vf ;DjGwL tflnd sfo{qmd</t>
  </si>
  <si>
    <t>g]=;/sf/</t>
  </si>
  <si>
    <t>v_ j*F ;ldltx?sf] nfuL dfl;s ?=500. sf b/n] ;+rf/ dxz"n</t>
  </si>
  <si>
    <t>2= dfnkf]tsf] /lh:^/ ;fg{ ?= 1.50 k|lt lsQfsf b/n] lbg] u/L -g=kf=sd{rf/L ;d]tnfO{_</t>
  </si>
  <si>
    <t xml:space="preserve">s_ sfof{nosfnflu kmlg{r/ tyf cGo ;fdfu|Lx¿ </t>
  </si>
  <si>
    <t>4= j*fx?df h*fg ePsf] e]k/ n]Dk dd{t ;"wf/</t>
  </si>
  <si>
    <r>
      <rPr>
        <sz val="9.5"/>
        <rFont val="FONTASY_HIMALI_TT"/>
        <family val="5"/>
      </rPr>
      <t>u_</t>
    </r>
    <r>
      <rPr>
        <sz val="9.5"/>
        <rFont val="Arial"/>
        <family val="2"/>
      </rPr>
      <t xml:space="preserve"> Building code </t>
    </r>
    <r>
      <rPr>
        <sz val="9.5"/>
        <rFont val="FONTASY_HIMALI_TT"/>
        <family val="5"/>
      </rPr>
      <t>sfof{Gjog, tflnd, cGt/lqmof</t>
    </r>
  </si>
  <si>
    <t>kl/of]hgf sfof{Gjog OsfO</t>
  </si>
  <si>
    <t>lj/f^gu/, g]kfn</t>
  </si>
  <si>
    <t>l;=g+=</t>
  </si>
  <si>
    <t>ah]^ g+=</t>
  </si>
  <si>
    <t>laa/)f</t>
  </si>
  <si>
    <t>/sd</t>
  </si>
  <si>
    <t>ladf lk|ldod</t>
  </si>
  <si>
    <t>a}&amp;s eQf</t>
  </si>
  <si>
    <t>b}lgs tyf e|d)f eQf</t>
  </si>
  <si>
    <t>kf]zfs</t>
  </si>
  <si>
    <t>kfgL tyf law't dxz'n</t>
  </si>
  <si>
    <t>;+rf/ dxz'n</t>
  </si>
  <si>
    <t>sfof{no ;+rfng ;DalGw vr{</t>
  </si>
  <si>
    <t>dd{t tyf ;Def/</t>
  </si>
  <si>
    <t>;jf/L OGwg</t>
  </si>
  <si>
    <t>OGwg cGo</t>
  </si>
  <si>
    <t>lalaw vr{</t>
  </si>
  <si>
    <t>6=01</t>
  </si>
  <si>
    <t>kmlg{r/</t>
  </si>
  <si>
    <t>6=02</t>
  </si>
  <si>
    <t>;jf/L ;fwg</t>
  </si>
  <si>
    <t>d]=cf}=tyf cGo pks/)f</t>
  </si>
  <si>
    <t>hDdf k|zf;lgs vr{</t>
  </si>
  <si>
    <t>5=01</t>
  </si>
  <si>
    <t>hUuf vl/b</t>
  </si>
  <si>
    <t>6=07</t>
  </si>
  <si>
    <t>;fd'bflos lasf; sfo{qmd</t>
  </si>
  <si>
    <t>hDdf</t>
  </si>
  <si>
    <t>s'n hDdf</t>
  </si>
  <si>
    <t>jh]^ /sd gDj/</t>
  </si>
  <si>
    <t>jh]^ lzif{s</t>
  </si>
  <si>
    <t>tnj</t>
  </si>
  <si>
    <t>tnj sd{rf/L</t>
  </si>
  <si>
    <t>sd{rf/L sNof)F sf]if</t>
  </si>
  <si>
    <t>aLdf lk|dLod vr{</t>
  </si>
  <si>
    <t>2=0</t>
  </si>
  <si>
    <t>2=06=1</t>
  </si>
  <si>
    <t>;jf/L OGwg sd{rf/L</t>
  </si>
  <si>
    <t>k/fdz{ z"Ns</t>
  </si>
  <si>
    <t>;b:otf z'Ns</t>
  </si>
  <si>
    <t>gu/ kl/ifb\ ;+rfng</t>
  </si>
  <si>
    <t>cf=j= 2072/073 sf] cg'dflgt &lt; oyfy{,  cf=j= 2073/074 sf] ;_;f]lwt cg'dflgt &lt; 20 kf}if;Ddsf] oyfy{ ;fy} cf=j= 2074/075 sf] cg'dflgt cfo ljj&lt;)f</t>
  </si>
  <si>
    <t>cf=j= 2072.073 sf] ;+;f]lwt cg"dflgt / oyfy{ ;fy} cf=j= 2073.074 sf] ;+;f]lwt cg"dflgt / 20 kf}if;Ddsf] Joo / cf=j= 2074.075 sf] nflu cg"dflgt Joo cg"dfg</t>
  </si>
  <si>
    <t>cf=j=2074.075 sf] cg"dflgt Joosf] ljj/)f</t>
  </si>
  <si>
    <t>4= :yfgLo kqkqLsf k|j${gsf nfuL b}lgs klqsfnfO{ ?=3000. ;fKtflxsnfO{ ?=1800. kflIFsnfO{ ?=1500. / dfl;snfO{ ?=1400. dfl;s cg"bfg ;xof]u ;fy} kqsf/ dxf;+#nfO{ Joj:yfkg ?=1 nfv 50 xhf/ ;d]t</t>
  </si>
  <si>
    <t>3=0</t>
  </si>
  <si>
    <t>cg"bfg</t>
  </si>
  <si>
    <t>4=0</t>
  </si>
  <si>
    <t>;]jf vr{</t>
  </si>
  <si>
    <t>sfo{qmd e|d)f vr{ -k|d"v_</t>
  </si>
  <si>
    <t>gu/sf] ;kmfO{ tyf kmf]x/ d}nf Joj:yfkg vr{</t>
  </si>
  <si>
    <t>;fdflhs ljsf; vr{</t>
  </si>
  <si>
    <t>k|zf;g</t>
  </si>
  <si>
    <t>;fdflhs ;"/Iff eQf</t>
  </si>
  <si>
    <t>of]hgf</t>
  </si>
  <si>
    <t>aftfj/)f k|j$gfTds ;d]t</t>
  </si>
  <si>
    <t>;fdflhs k|j$gfTds ;d]t</t>
  </si>
  <si>
    <t>lj&lt;f^gu&lt;, df]&lt;_u</t>
  </si>
  <si>
    <t xml:space="preserve">5= ;'rgf  k|sfzg ;DjGwL vr{ </t>
  </si>
  <si>
    <t xml:space="preserve">6= d"@f ;DjGwL vr{ </t>
  </si>
  <si>
    <t>1= ;*s lsgf/df j[Iff/f]k)f</t>
  </si>
  <si>
    <t>j=lz=g_=</t>
  </si>
  <si>
    <t>cfo zLì{s</t>
  </si>
  <si>
    <t>cfGtl&lt;s &gt;f]t</t>
  </si>
  <si>
    <t>1=1</t>
  </si>
  <si>
    <t>:yfgLo s&lt;</t>
  </si>
  <si>
    <t>1=1=1</t>
  </si>
  <si>
    <t>dfnkf]t tyf e"ld s&lt;</t>
  </si>
  <si>
    <t>1=1=2</t>
  </si>
  <si>
    <t>#&lt; hUuf s&lt;</t>
  </si>
  <si>
    <t>1=1=3</t>
  </si>
  <si>
    <t>axfn s&lt;</t>
  </si>
  <si>
    <t>1=1=4</t>
  </si>
  <si>
    <t xml:space="preserve">lj^f}&lt;L s&lt; xf^ahf&lt; </t>
  </si>
  <si>
    <t>1=1=5</t>
  </si>
  <si>
    <t>Joj;fo s&lt;</t>
  </si>
  <si>
    <t>1=1=6</t>
  </si>
  <si>
    <t>;jf&lt;L s&lt;</t>
  </si>
  <si>
    <t>1=1=8</t>
  </si>
  <si>
    <t>dgf]&lt;~hg s&lt;</t>
  </si>
  <si>
    <t>1=1=9</t>
  </si>
  <si>
    <t>lj!fkg s&lt;</t>
  </si>
  <si>
    <t>1=2</t>
  </si>
  <si>
    <t>;]jf z'Ns</t>
  </si>
  <si>
    <t>1=2=1</t>
  </si>
  <si>
    <t>:fjf&lt;L kfls{Ë z'Ns</t>
  </si>
  <si>
    <t>1=2=6</t>
  </si>
  <si>
    <t>crn ;DklQ d"Nof°g ;]jf z'Ns</t>
  </si>
  <si>
    <t>1=2=7</t>
  </si>
  <si>
    <t>1=2=9</t>
  </si>
  <si>
    <t>dxz'n</t>
  </si>
  <si>
    <t>1=2=10</t>
  </si>
  <si>
    <t>1=2=11</t>
  </si>
  <si>
    <t>g.kf.&amp;]Ssf ;]jf z'Ns</t>
  </si>
  <si>
    <t>1=2=12</t>
  </si>
  <si>
    <t>lj&lt;]Gb ;efu[x ;]jf z'Ns</t>
  </si>
  <si>
    <t>1=3</t>
  </si>
  <si>
    <t>b:t'&lt;</t>
  </si>
  <si>
    <t>1=3=1</t>
  </si>
  <si>
    <t>btf{ tyf gjLs&lt;)f b:t'&lt;</t>
  </si>
  <si>
    <t>1.3.2</t>
  </si>
  <si>
    <t>gS;f kf; b:t'&lt;</t>
  </si>
  <si>
    <t>1.3.3</t>
  </si>
  <si>
    <t>l;kmfl&lt;z tyf aS;f}gL b:t'&lt;</t>
  </si>
  <si>
    <t>1.3.4</t>
  </si>
  <si>
    <t>gftf k|dfl)ft b:t'&lt;</t>
  </si>
  <si>
    <t>1=4</t>
  </si>
  <si>
    <t>ljqmL</t>
  </si>
  <si>
    <t>1.4.3</t>
  </si>
  <si>
    <t>lnnfd ljqmL</t>
  </si>
  <si>
    <t>1=6</t>
  </si>
  <si>
    <t>;f_jf, Jofh, nfef_z &lt; jf]g;</t>
  </si>
  <si>
    <t>1.6.2</t>
  </si>
  <si>
    <t>Jofhaf^ cfo</t>
  </si>
  <si>
    <t>1=7</t>
  </si>
  <si>
    <t>cGo cfo</t>
  </si>
  <si>
    <t>1.7.1</t>
  </si>
  <si>
    <t>b)* hl&lt;jfgf</t>
  </si>
  <si>
    <t>1.7.2</t>
  </si>
  <si>
    <t>ef*f tyf axfnaf^ cfo</t>
  </si>
  <si>
    <t>1.7.3</t>
  </si>
  <si>
    <t>w&lt;f}^L hkmt</t>
  </si>
  <si>
    <t>1.7.5</t>
  </si>
  <si>
    <t>k]ZsL lkmtf{</t>
  </si>
  <si>
    <t>cGo ljljw cfo</t>
  </si>
  <si>
    <t>jfXo &gt;f]t</t>
  </si>
  <si>
    <t>2=1=1=1</t>
  </si>
  <si>
    <t>g]kfn ;&lt;sf&lt; cg'bfg zzt{ cg"bfg</t>
  </si>
  <si>
    <t>2.1.1.1=1</t>
  </si>
  <si>
    <t>2.1.1.1=2</t>
  </si>
  <si>
    <t>g]kfn ;&lt;sf&lt;af^ ;fdflhs ;'&lt;Iff cg'bfg</t>
  </si>
  <si>
    <t>2.1.1.1=3</t>
  </si>
  <si>
    <t>2.1.1.1=4</t>
  </si>
  <si>
    <t>2.1.1.1=5</t>
  </si>
  <si>
    <t>g]kfn ;&lt;sf&lt; :jf:Yo tyf hg;_Vof dGqfno</t>
  </si>
  <si>
    <t>2.1.1.1=6</t>
  </si>
  <si>
    <t>g]kfn ;&lt;sf&lt;jf^ Pn=lh=l;=l*=lk= cg'bfg rfn' _</t>
  </si>
  <si>
    <t>2.1.1.1=7</t>
  </si>
  <si>
    <t>g]kfn ;&lt;sf&lt;af^ jf}sNkLs phf{ cg'bfg</t>
  </si>
  <si>
    <t>2=1=1=2</t>
  </si>
  <si>
    <t>g]kfn ;&lt;sf&lt; cg'bfg lgzt{ cg"bfg</t>
  </si>
  <si>
    <t>g]kfn ;&lt;sf&lt;jf^ ljz]if yk cg'bfg lk 1</t>
  </si>
  <si>
    <t>3=1</t>
  </si>
  <si>
    <t>lhlj;jf^ &lt;fhZj af_*kmf_*af^ cfo</t>
  </si>
  <si>
    <t>3=1=1</t>
  </si>
  <si>
    <t>lhlj;jf^ dfnkf]t &lt;lh:^«];g b:t'&lt;</t>
  </si>
  <si>
    <t>4=1</t>
  </si>
  <si>
    <t>j}b]lzs cg'bfg</t>
  </si>
  <si>
    <t>o'gL;]km</t>
  </si>
  <si>
    <t>cGo ;_# ;_:yf cg'bfg</t>
  </si>
  <si>
    <t>8=1</t>
  </si>
  <si>
    <t>rGbf, bfg, pkxf&lt;</t>
  </si>
  <si>
    <t>8.1.1</t>
  </si>
  <si>
    <t>hg;xeflutf</t>
  </si>
  <si>
    <t>9=1</t>
  </si>
  <si>
    <t>kmf]xf]/sf] k"gMk|of]u, k"grs|)f, dn agfpg] / ;r]tgf tflnd</t>
  </si>
  <si>
    <t>4=07=4</t>
  </si>
  <si>
    <t>1= sfof{nosf nflu cfjZos kg]{ %kfO{ ;DjGwL vr{</t>
  </si>
  <si>
    <t>2= sfof{no ;+rfngsf nfuL cfjZos kg]{ d;nGb vr{</t>
  </si>
  <si>
    <t xml:space="preserve">u_ sfof{nosf] sDKo'^/, lk|G^/nfO{ cfjZos kg]{ ;fdfuL{x? ;d]t </t>
  </si>
  <si>
    <t>2= kmlg{r/, d]l;g/L cf}hf/,  sfof{nosf] wf/f, em\ofn (f]sf, k+vf, ;fO{g jf]*{ k"gM n]vfO{, kmofS;, s/rf}sL, sfof{no / j*F ;ldlt cfbLsf] dd{t</t>
  </si>
  <si>
    <t>s_ j*F ;ldltx? -j*f g+= 4 ?=6000., j*f g+= 20 / 21 sf] ?=4000. -lgodfg";f/ nfUg] s/ ;d]t_ / j*f g+= 22 sf] 3000. dfl;ssf b/n]_ #/ef*f</t>
  </si>
  <si>
    <t>Pshgf sfg'gL ;Nnfxsf/sf] kfl/&gt;lds clws[t :t/sf] tnjdfg cg';f/</t>
  </si>
  <si>
    <t>g=kf=sf :yfoL tyf c:yfoL, s/f/ Pj+ Hofnfbf/L sd{rf/Lx¿sf] dfl;s tnj, u|]*, ;]jfjf^ cnu ePsf sd{rf/Lx¿sf] labfsf] /sd ;d]t</t>
  </si>
  <si>
    <t>;kmfO{ ;fwg dd{t / OGwg</t>
  </si>
  <si>
    <t>e}kl/ cfpg] vr{</t>
  </si>
  <si>
    <t>1= kbk'lt{ ;+DaGwL vr{</t>
  </si>
  <si>
    <t>cfly{s ;xfotf</t>
  </si>
  <si>
    <t>cf}iflw pkrf/</t>
  </si>
  <si>
    <t>pkef]u vr{</t>
  </si>
  <si>
    <t>1=01</t>
  </si>
  <si>
    <t>1=01=1</t>
  </si>
  <si>
    <t>1=01=3</t>
  </si>
  <si>
    <t>1=01=4</t>
  </si>
  <si>
    <t xml:space="preserve">3=3 blnt, hghflt cflbjf;L, dw];L, lk%*f ju{, h]i&amp; gful/s, ckfé / cGo </t>
  </si>
  <si>
    <t>lj/f^gu/ dxfgu/kflnsf</t>
  </si>
  <si>
    <t>lj&lt;f^gu&lt; dxfgu&lt;kflnsf sfof{no</t>
  </si>
  <si>
    <t>lj/f^gu/ dxfgu/kflnsf sfof{no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</si>
</sst>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0.00_);\(0.00\)"/>
    <numFmt numFmtId="166" formatCode="[$-4000439]0"/>
  </numFmts>
  <fonts count="94">
    <font>
      <sz val="10"/>
      <name val="Arial"/>
    </font>
    <font>
      <sz val="10"/>
      <name val="Arial"/>
    </font>
    <font>
      <sz val="10"/>
      <name val="FONTASY_HIMALI_TT"/>
      <family val="5"/>
    </font>
    <font>
      <b/>
      <sz val="10"/>
      <name val="FONTASY_HIMALI_TT"/>
      <family val="5"/>
    </font>
    <font>
      <b/>
      <sz val="14"/>
      <name val="FONTASY_HIMALI_TT"/>
      <family val="5"/>
    </font>
    <font>
      <sz val="10"/>
      <name val="Arial"/>
      <family val="2"/>
    </font>
    <font>
      <b/>
      <sz val="11"/>
      <color indexed="8"/>
      <name val="Dotum"/>
      <family val="2"/>
    </font>
    <font>
      <b/>
      <u/>
      <sz val="12"/>
      <name val="FONTASY_HIMALI_TT"/>
      <family val="5"/>
    </font>
    <font>
      <b/>
      <sz val="9.5"/>
      <name val="FONTASY_HIMALI_TT"/>
      <family val="5"/>
    </font>
    <font>
      <sz val="9.5"/>
      <name val="FONTASY_HIMALI_TT"/>
      <family val="5"/>
    </font>
    <font>
      <sz val="9.5"/>
      <name val="Arial"/>
      <family val="2"/>
    </font>
    <font>
      <b/>
      <sz val="9.5"/>
      <name val="Dotum"/>
      <family val="2"/>
    </font>
    <font>
      <b/>
      <u/>
      <sz val="9.5"/>
      <name val="FONTASY_HIMALI_TT"/>
      <family val="5"/>
    </font>
    <font>
      <u/>
      <sz val="9.5"/>
      <name val="FONTASY_HIMALI_TT"/>
      <family val="5"/>
    </font>
    <font>
      <sz val="9.5"/>
      <name val="Fontasy Himali"/>
      <family val="5"/>
    </font>
    <font>
      <sz val="8"/>
      <name val="Arial"/>
      <family val="2"/>
    </font>
    <font>
      <b/>
      <sz val="11"/>
      <name val="FONTASY_HIMALI_TT"/>
      <family val="5"/>
    </font>
    <font>
      <b/>
      <sz val="12"/>
      <name val="FONTASY_HIMALI_TT"/>
      <family val="5"/>
    </font>
    <font>
      <sz val="12"/>
      <name val="FONTASY_HIMALI_TT"/>
      <family val="5"/>
    </font>
    <font>
      <b/>
      <sz val="9"/>
      <name val="FONTASY_HIMALI_TT"/>
      <family val="5"/>
    </font>
    <font>
      <sz val="9"/>
      <name val="FONTASY_HIMALI_TT"/>
      <family val="5"/>
    </font>
    <font>
      <b/>
      <u/>
      <sz val="9"/>
      <name val="FONTASY_HIMALI_TT"/>
      <family val="5"/>
    </font>
    <font>
      <sz val="9"/>
      <color indexed="8"/>
      <name val="FONTASY_HIMALI_TT"/>
      <family val="5"/>
    </font>
    <font>
      <i/>
      <sz val="10"/>
      <name val="FONTASY_HIMALI_TT"/>
      <family val="5"/>
    </font>
    <font>
      <b/>
      <sz val="18"/>
      <name val="Shangrila Numeric"/>
    </font>
    <font>
      <sz val="12"/>
      <name val="Shangrila Numeric"/>
    </font>
    <font>
      <b/>
      <sz val="16"/>
      <name val="Shangrila Numeric"/>
    </font>
    <font>
      <b/>
      <sz val="14"/>
      <name val="Shangrila Numeric"/>
    </font>
    <font>
      <b/>
      <sz val="15"/>
      <name val="Shangrila Numeric"/>
    </font>
    <font>
      <b/>
      <u/>
      <sz val="14"/>
      <name val="Shangrila Numeric"/>
    </font>
    <font>
      <sz val="14"/>
      <name val="Shangrila Numeric"/>
    </font>
    <font>
      <sz val="9.5"/>
      <color indexed="10"/>
      <name val="FONTASY_HIMALI_TT"/>
      <family val="5"/>
    </font>
    <font>
      <b/>
      <sz val="9.5"/>
      <color indexed="10"/>
      <name val="FONTASY_HIMALI_TT"/>
      <family val="5"/>
    </font>
    <font>
      <b/>
      <sz val="9.5"/>
      <color indexed="10"/>
      <name val="Arial"/>
      <family val="2"/>
    </font>
    <font>
      <sz val="8"/>
      <name val="Arial"/>
      <family val="2"/>
    </font>
    <font>
      <sz val="11"/>
      <color indexed="8"/>
      <name val="FONTASY_HIMALI_TT"/>
      <family val="5"/>
    </font>
    <font>
      <b/>
      <sz val="12"/>
      <name val="Shangrila Numeric"/>
    </font>
    <font>
      <sz val="14"/>
      <name val="Shangrila Textual"/>
    </font>
    <font>
      <sz val="16"/>
      <name val="FONTASY_HIMALI_TT"/>
      <family val="5"/>
    </font>
    <font>
      <sz val="12"/>
      <name val="Dotum"/>
      <family val="2"/>
    </font>
    <font>
      <sz val="10"/>
      <name val="Dotum"/>
      <family val="2"/>
    </font>
    <font>
      <sz val="10"/>
      <name val="Eras Light ITC"/>
      <family val="2"/>
    </font>
    <font>
      <sz val="10"/>
      <name val="Fontasy Himali"/>
      <family val="5"/>
    </font>
    <font>
      <sz val="9"/>
      <name val="Arial"/>
      <family val="2"/>
    </font>
    <font>
      <sz val="13"/>
      <name val="Shangrila Numeric"/>
    </font>
    <font>
      <b/>
      <sz val="9.5"/>
      <color indexed="8"/>
      <name val="FONTASY_HIMALI_TT"/>
      <family val="5"/>
    </font>
    <font>
      <sz val="9.5"/>
      <color indexed="8"/>
      <name val="FONTASY_HIMALI_TT"/>
      <family val="5"/>
    </font>
    <font>
      <sz val="10"/>
      <color indexed="8"/>
      <name val="FONTASY_HIMALI_TT"/>
      <family val="5"/>
    </font>
    <font>
      <b/>
      <sz val="14"/>
      <name val="Preeti"/>
    </font>
    <font>
      <b/>
      <sz val="16"/>
      <name val="Preeti"/>
    </font>
    <font>
      <b/>
      <sz val="15"/>
      <name val="Preeti"/>
    </font>
    <font>
      <b/>
      <sz val="18"/>
      <name val="Preeti"/>
    </font>
    <font>
      <b/>
      <sz val="10"/>
      <color indexed="8"/>
      <name val="FONTASY_HIMALI_TT"/>
      <family val="5"/>
    </font>
    <font>
      <b/>
      <u/>
      <sz val="12"/>
      <color indexed="8"/>
      <name val="FONTASY_HIMALI_TT"/>
      <family val="5"/>
    </font>
    <font>
      <sz val="13"/>
      <name val="Preeti"/>
    </font>
    <font>
      <sz val="13"/>
      <name val="Calibri"/>
      <family val="2"/>
    </font>
    <font>
      <sz val="10"/>
      <color indexed="8"/>
      <name val="Elephant"/>
      <family val="1"/>
    </font>
    <font>
      <b/>
      <u/>
      <sz val="11"/>
      <name val="FONTASY_HIMALI_TT"/>
      <family val="5"/>
    </font>
    <font>
      <b/>
      <sz val="8"/>
      <name val="FONTASY_HIMALI_TT"/>
      <family val="5"/>
    </font>
    <font>
      <sz val="10"/>
      <name val="Preeti"/>
    </font>
    <font>
      <b/>
      <sz val="11"/>
      <color indexed="8"/>
      <name val="FONTASY_HIMALI_TT"/>
      <family val="5"/>
    </font>
    <font>
      <b/>
      <sz val="10"/>
      <color indexed="8"/>
      <name val="FONTASY_HIMALI_TT"/>
      <family val="5"/>
    </font>
    <font>
      <b/>
      <u/>
      <sz val="12"/>
      <color indexed="8"/>
      <name val="FONTASY_HIMALI_TT"/>
      <family val="5"/>
    </font>
    <font>
      <sz val="10"/>
      <color indexed="8"/>
      <name val="FONTASY_HIMALI_TT"/>
      <family val="5"/>
    </font>
    <font>
      <b/>
      <sz val="11"/>
      <color indexed="8"/>
      <name val="FONTASY_HIMALI_TT"/>
      <family val="5"/>
    </font>
    <font>
      <sz val="11"/>
      <name val="Kantipur"/>
    </font>
    <font>
      <sz val="11"/>
      <name val="FONTASY_HIMALI_TT"/>
      <family val="5"/>
    </font>
    <font>
      <sz val="8"/>
      <name val="FONTASY_HIMALI_TT"/>
      <family val="5"/>
    </font>
    <font>
      <b/>
      <sz val="12"/>
      <color indexed="8"/>
      <name val="FONTASY_HIMALI_TT"/>
      <family val="5"/>
    </font>
    <font>
      <b/>
      <u/>
      <sz val="10"/>
      <name val="FONTASY_HIMALI_TT"/>
      <family val="5"/>
    </font>
    <font>
      <b/>
      <sz val="10"/>
      <name val="Eras Bold ITC"/>
      <family val="2"/>
    </font>
    <font>
      <b/>
      <i/>
      <sz val="10"/>
      <name val="FONTASY_HIMALI_TT"/>
      <family val="5"/>
    </font>
    <font>
      <sz val="9.5"/>
      <name val="Dotum"/>
      <family val="2"/>
    </font>
    <font>
      <sz val="9.5"/>
      <name val="Calibri"/>
      <family val="2"/>
    </font>
    <font>
      <b/>
      <sz val="13"/>
      <name val="Preeti"/>
    </font>
    <font>
      <i/>
      <sz val="9.5"/>
      <name val="FONTASY_HIMALI_TT"/>
      <family val="5"/>
    </font>
    <font>
      <sz val="10"/>
      <name val="Kantipur"/>
    </font>
    <font>
      <sz val="9.5"/>
      <name val="Kantipur"/>
    </font>
    <font>
      <sz val="10"/>
      <name val="Felix Titling"/>
      <family val="5"/>
    </font>
    <font>
      <sz val="10"/>
      <name val="DotumChe"/>
      <family val="3"/>
    </font>
    <font>
      <sz val="11"/>
      <color indexed="8"/>
      <name val="Elephant"/>
      <family val="1"/>
    </font>
    <font>
      <sz val="11"/>
      <color indexed="8"/>
      <name val="Dotum"/>
      <family val="2"/>
    </font>
    <font>
      <sz val="10"/>
      <name val="HIMALAYA TT FONT"/>
      <family val="5"/>
    </font>
    <font>
      <sz val="11"/>
      <color indexed="8"/>
      <name val="HIMALAYA TT FONT"/>
      <family val="5"/>
    </font>
    <font>
      <sz val="11"/>
      <color indexed="8"/>
      <name val="Gill Sans Ultra Bold"/>
      <family val="2"/>
    </font>
    <font>
      <sz val="11"/>
      <color indexed="8"/>
      <name val="Georgia"/>
      <family val="1"/>
    </font>
    <font>
      <sz val="11"/>
      <color indexed="8"/>
      <name val="Mangal"/>
      <family val="1"/>
    </font>
    <font>
      <sz val="10"/>
      <color indexed="8"/>
      <name val="FONTASY_HIMALI_TT"/>
      <family val="5"/>
    </font>
    <font>
      <sz val="11"/>
      <color indexed="8"/>
      <name val="FONTASY_HIMALI_TT"/>
      <family val="5"/>
    </font>
    <font>
      <sz val="11"/>
      <color indexed="8"/>
      <name val="Ebrima"/>
    </font>
    <font>
      <sz val="11"/>
      <color indexed="8"/>
      <name val="HIMALAYA TT FONT"/>
      <family val="5"/>
    </font>
    <font>
      <sz val="11"/>
      <color indexed="8"/>
      <name val="Gill Sans Ultra Bold"/>
      <family val="2"/>
    </font>
    <font>
      <b/>
      <u/>
      <sz val="10"/>
      <color indexed="8"/>
      <name val="FONTASY_HIMALI_TT"/>
      <family val="5"/>
    </font>
    <font>
      <sz val="10"/>
      <color indexed="8"/>
      <name val="Mangal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59">
    <xf numFmtId="0" fontId="0" fillId="0" borderId="0" xfId="0"/>
    <xf numFmtId="0" fontId="2" fillId="0" borderId="1" xfId="0" applyFont="1" applyFill="1" applyBorder="1"/>
    <xf numFmtId="2" fontId="9" fillId="0" borderId="2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/>
    <xf numFmtId="2" fontId="9" fillId="0" borderId="2" xfId="0" applyNumberFormat="1" applyFont="1" applyFill="1" applyBorder="1" applyAlignment="1">
      <alignment horizontal="right" vertical="top"/>
    </xf>
    <xf numFmtId="0" fontId="2" fillId="0" borderId="0" xfId="0" applyFont="1"/>
    <xf numFmtId="2" fontId="0" fillId="0" borderId="0" xfId="0" applyNumberFormat="1"/>
    <xf numFmtId="2" fontId="8" fillId="0" borderId="3" xfId="0" applyNumberFormat="1" applyFont="1" applyFill="1" applyBorder="1" applyAlignment="1">
      <alignment horizontal="right" vertical="top" wrapText="1"/>
    </xf>
    <xf numFmtId="2" fontId="9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0" fontId="16" fillId="0" borderId="0" xfId="0" applyFont="1" applyFill="1" applyBorder="1" applyAlignment="1">
      <alignment horizontal="centerContinuous" wrapText="1"/>
    </xf>
    <xf numFmtId="0" fontId="19" fillId="0" borderId="4" xfId="0" applyFont="1" applyFill="1" applyBorder="1" applyAlignment="1">
      <alignment horizontal="right"/>
    </xf>
    <xf numFmtId="0" fontId="19" fillId="0" borderId="3" xfId="0" applyFont="1" applyFill="1" applyBorder="1" applyAlignment="1">
      <alignment horizontal="left" vertical="center"/>
    </xf>
    <xf numFmtId="0" fontId="20" fillId="0" borderId="3" xfId="0" applyFont="1" applyBorder="1"/>
    <xf numFmtId="0" fontId="19" fillId="0" borderId="4" xfId="0" applyFont="1" applyFill="1" applyBorder="1" applyAlignment="1">
      <alignment horizontal="right" vertical="top"/>
    </xf>
    <xf numFmtId="0" fontId="21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right" vertical="top"/>
    </xf>
    <xf numFmtId="0" fontId="20" fillId="0" borderId="3" xfId="0" applyFont="1" applyFill="1" applyBorder="1" applyAlignment="1">
      <alignment horizontal="left" vertical="center"/>
    </xf>
    <xf numFmtId="2" fontId="20" fillId="0" borderId="3" xfId="0" applyNumberFormat="1" applyFont="1" applyBorder="1"/>
    <xf numFmtId="0" fontId="20" fillId="0" borderId="3" xfId="0" applyFont="1" applyFill="1" applyBorder="1" applyAlignment="1">
      <alignment vertical="top"/>
    </xf>
    <xf numFmtId="0" fontId="21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justify" vertical="center"/>
    </xf>
    <xf numFmtId="0" fontId="20" fillId="0" borderId="3" xfId="0" applyFont="1" applyFill="1" applyBorder="1" applyAlignment="1">
      <alignment vertical="top" wrapText="1"/>
    </xf>
    <xf numFmtId="0" fontId="21" fillId="0" borderId="3" xfId="0" applyFont="1" applyFill="1" applyBorder="1" applyAlignment="1">
      <alignment vertical="top"/>
    </xf>
    <xf numFmtId="0" fontId="20" fillId="0" borderId="3" xfId="0" applyFont="1" applyFill="1" applyBorder="1" applyAlignment="1">
      <alignment horizontal="justify"/>
    </xf>
    <xf numFmtId="0" fontId="21" fillId="0" borderId="3" xfId="0" applyFont="1" applyFill="1" applyBorder="1" applyAlignment="1">
      <alignment horizontal="justify"/>
    </xf>
    <xf numFmtId="0" fontId="20" fillId="0" borderId="5" xfId="0" applyFont="1" applyFill="1" applyBorder="1" applyAlignment="1">
      <alignment horizontal="right" vertical="top"/>
    </xf>
    <xf numFmtId="2" fontId="20" fillId="0" borderId="6" xfId="0" applyNumberFormat="1" applyFont="1" applyBorder="1"/>
    <xf numFmtId="0" fontId="20" fillId="0" borderId="7" xfId="0" applyFont="1" applyFill="1" applyBorder="1" applyAlignment="1">
      <alignment horizontal="right" vertical="top"/>
    </xf>
    <xf numFmtId="2" fontId="20" fillId="0" borderId="8" xfId="0" applyNumberFormat="1" applyFont="1" applyBorder="1"/>
    <xf numFmtId="0" fontId="22" fillId="0" borderId="3" xfId="0" applyFont="1" applyFill="1" applyBorder="1" applyAlignment="1">
      <alignment vertical="top"/>
    </xf>
    <xf numFmtId="0" fontId="20" fillId="0" borderId="9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right"/>
    </xf>
    <xf numFmtId="2" fontId="19" fillId="0" borderId="11" xfId="0" applyNumberFormat="1" applyFont="1" applyFill="1" applyBorder="1"/>
    <xf numFmtId="0" fontId="2" fillId="0" borderId="12" xfId="0" applyFont="1" applyFill="1" applyBorder="1" applyAlignment="1">
      <alignment horizontal="right"/>
    </xf>
    <xf numFmtId="2" fontId="19" fillId="0" borderId="13" xfId="0" applyNumberFormat="1" applyFont="1" applyFill="1" applyBorder="1"/>
    <xf numFmtId="0" fontId="23" fillId="0" borderId="12" xfId="0" applyFont="1" applyFill="1" applyBorder="1" applyAlignment="1">
      <alignment horizontal="right"/>
    </xf>
    <xf numFmtId="0" fontId="23" fillId="0" borderId="1" xfId="0" applyFont="1" applyFill="1" applyBorder="1"/>
    <xf numFmtId="2" fontId="19" fillId="0" borderId="13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/>
    <xf numFmtId="0" fontId="0" fillId="0" borderId="0" xfId="0" applyFill="1" applyAlignment="1">
      <alignment horizontal="right"/>
    </xf>
    <xf numFmtId="0" fontId="0" fillId="0" borderId="0" xfId="0" applyFill="1"/>
    <xf numFmtId="2" fontId="20" fillId="0" borderId="0" xfId="0" applyNumberFormat="1" applyFont="1"/>
    <xf numFmtId="2" fontId="2" fillId="0" borderId="0" xfId="0" applyNumberFormat="1" applyFont="1"/>
    <xf numFmtId="0" fontId="26" fillId="0" borderId="0" xfId="0" applyFont="1" applyFill="1" applyAlignment="1">
      <alignment horizontal="centerContinuous"/>
    </xf>
    <xf numFmtId="0" fontId="27" fillId="0" borderId="0" xfId="0" applyFont="1" applyFill="1" applyAlignment="1">
      <alignment horizontal="centerContinuous"/>
    </xf>
    <xf numFmtId="0" fontId="27" fillId="0" borderId="16" xfId="0" applyFont="1" applyFill="1" applyBorder="1" applyAlignment="1">
      <alignment horizontal="centerContinuous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 wrapText="1"/>
    </xf>
    <xf numFmtId="2" fontId="30" fillId="0" borderId="21" xfId="0" applyNumberFormat="1" applyFont="1" applyFill="1" applyBorder="1" applyAlignment="1">
      <alignment wrapText="1"/>
    </xf>
    <xf numFmtId="2" fontId="27" fillId="0" borderId="21" xfId="0" applyNumberFormat="1" applyFont="1" applyFill="1" applyBorder="1" applyAlignment="1">
      <alignment wrapText="1"/>
    </xf>
    <xf numFmtId="0" fontId="27" fillId="0" borderId="21" xfId="0" applyFont="1" applyFill="1" applyBorder="1"/>
    <xf numFmtId="2" fontId="30" fillId="0" borderId="22" xfId="0" applyNumberFormat="1" applyFont="1" applyFill="1" applyBorder="1" applyAlignment="1">
      <alignment wrapText="1"/>
    </xf>
    <xf numFmtId="0" fontId="30" fillId="0" borderId="0" xfId="0" applyFont="1" applyFill="1"/>
    <xf numFmtId="0" fontId="25" fillId="0" borderId="0" xfId="0" applyFont="1" applyFill="1"/>
    <xf numFmtId="0" fontId="0" fillId="0" borderId="0" xfId="0" applyFill="1" applyAlignment="1">
      <alignment horizontal="centerContinuous"/>
    </xf>
    <xf numFmtId="2" fontId="20" fillId="0" borderId="23" xfId="0" applyNumberFormat="1" applyFont="1" applyFill="1" applyBorder="1"/>
    <xf numFmtId="2" fontId="19" fillId="0" borderId="24" xfId="0" applyNumberFormat="1" applyFont="1" applyFill="1" applyBorder="1"/>
    <xf numFmtId="2" fontId="0" fillId="0" borderId="0" xfId="0" applyNumberFormat="1" applyFill="1"/>
    <xf numFmtId="2" fontId="30" fillId="0" borderId="0" xfId="0" applyNumberFormat="1" applyFont="1" applyFill="1"/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2" fontId="20" fillId="0" borderId="0" xfId="0" applyNumberFormat="1" applyFont="1" applyFill="1"/>
    <xf numFmtId="2" fontId="9" fillId="0" borderId="2" xfId="0" applyNumberFormat="1" applyFont="1" applyFill="1" applyBorder="1" applyAlignment="1">
      <alignment horizontal="right"/>
    </xf>
    <xf numFmtId="2" fontId="9" fillId="0" borderId="25" xfId="0" applyNumberFormat="1" applyFont="1" applyFill="1" applyBorder="1" applyAlignment="1">
      <alignment horizontal="right"/>
    </xf>
    <xf numFmtId="2" fontId="9" fillId="0" borderId="26" xfId="0" applyNumberFormat="1" applyFont="1" applyFill="1" applyBorder="1" applyAlignment="1">
      <alignment horizontal="right"/>
    </xf>
    <xf numFmtId="2" fontId="9" fillId="0" borderId="27" xfId="0" applyNumberFormat="1" applyFont="1" applyFill="1" applyBorder="1" applyAlignment="1">
      <alignment horizontal="right" vertical="top"/>
    </xf>
    <xf numFmtId="2" fontId="9" fillId="0" borderId="28" xfId="0" applyNumberFormat="1" applyFont="1" applyFill="1" applyBorder="1" applyAlignment="1">
      <alignment horizontal="right" vertical="top"/>
    </xf>
    <xf numFmtId="2" fontId="8" fillId="0" borderId="3" xfId="0" applyNumberFormat="1" applyFont="1" applyFill="1" applyBorder="1" applyAlignment="1">
      <alignment horizontal="right" vertical="center" wrapText="1"/>
    </xf>
    <xf numFmtId="2" fontId="8" fillId="0" borderId="8" xfId="0" applyNumberFormat="1" applyFont="1" applyFill="1" applyBorder="1" applyAlignment="1">
      <alignment horizontal="right" vertical="center" wrapText="1"/>
    </xf>
    <xf numFmtId="2" fontId="9" fillId="0" borderId="3" xfId="0" applyNumberFormat="1" applyFont="1" applyFill="1" applyBorder="1" applyAlignment="1">
      <alignment horizontal="right"/>
    </xf>
    <xf numFmtId="2" fontId="9" fillId="0" borderId="27" xfId="0" applyNumberFormat="1" applyFont="1" applyFill="1" applyBorder="1" applyAlignment="1">
      <alignment horizontal="right"/>
    </xf>
    <xf numFmtId="2" fontId="9" fillId="0" borderId="29" xfId="0" applyNumberFormat="1" applyFont="1" applyFill="1" applyBorder="1" applyAlignment="1">
      <alignment horizontal="right"/>
    </xf>
    <xf numFmtId="2" fontId="13" fillId="0" borderId="29" xfId="0" applyNumberFormat="1" applyFont="1" applyFill="1" applyBorder="1" applyAlignment="1">
      <alignment horizontal="right"/>
    </xf>
    <xf numFmtId="2" fontId="9" fillId="0" borderId="30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2" fontId="9" fillId="0" borderId="28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2" fontId="9" fillId="0" borderId="28" xfId="0" applyNumberFormat="1" applyFont="1" applyFill="1" applyBorder="1" applyAlignment="1">
      <alignment horizontal="right" vertical="top" wrapText="1"/>
    </xf>
    <xf numFmtId="2" fontId="9" fillId="0" borderId="27" xfId="0" applyNumberFormat="1" applyFont="1" applyFill="1" applyBorder="1" applyAlignment="1">
      <alignment horizontal="right" vertical="top" wrapText="1"/>
    </xf>
    <xf numFmtId="2" fontId="9" fillId="0" borderId="26" xfId="0" applyNumberFormat="1" applyFont="1" applyFill="1" applyBorder="1" applyAlignment="1">
      <alignment horizontal="right" vertical="top" wrapText="1"/>
    </xf>
    <xf numFmtId="2" fontId="8" fillId="0" borderId="28" xfId="1" applyNumberFormat="1" applyFont="1" applyFill="1" applyBorder="1" applyAlignment="1">
      <alignment horizontal="right" vertical="top" wrapText="1"/>
    </xf>
    <xf numFmtId="2" fontId="9" fillId="0" borderId="3" xfId="1" applyNumberFormat="1" applyFont="1" applyFill="1" applyBorder="1" applyAlignment="1">
      <alignment horizontal="right" vertical="top" wrapText="1"/>
    </xf>
    <xf numFmtId="2" fontId="9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63" fillId="0" borderId="3" xfId="0" applyNumberFormat="1" applyFont="1" applyFill="1" applyBorder="1" applyAlignment="1">
      <alignment horizontal="right" vertical="center"/>
    </xf>
    <xf numFmtId="2" fontId="63" fillId="0" borderId="2" xfId="0" applyNumberFormat="1" applyFont="1" applyFill="1" applyBorder="1" applyAlignment="1">
      <alignment horizontal="right" vertical="center"/>
    </xf>
    <xf numFmtId="2" fontId="63" fillId="0" borderId="27" xfId="0" applyNumberFormat="1" applyFont="1" applyFill="1" applyBorder="1" applyAlignment="1">
      <alignment horizontal="right" vertical="center"/>
    </xf>
    <xf numFmtId="2" fontId="63" fillId="0" borderId="30" xfId="0" applyNumberFormat="1" applyFont="1" applyFill="1" applyBorder="1" applyAlignment="1">
      <alignment horizontal="right" vertical="center"/>
    </xf>
    <xf numFmtId="2" fontId="61" fillId="0" borderId="2" xfId="0" applyNumberFormat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horizontal="right" vertical="center" wrapText="1"/>
    </xf>
    <xf numFmtId="43" fontId="47" fillId="0" borderId="25" xfId="1" applyFont="1" applyFill="1" applyBorder="1" applyAlignment="1">
      <alignment horizontal="right" vertical="center"/>
    </xf>
    <xf numFmtId="43" fontId="47" fillId="0" borderId="27" xfId="1" applyFont="1" applyFill="1" applyBorder="1" applyAlignment="1">
      <alignment horizontal="right" vertical="center"/>
    </xf>
    <xf numFmtId="43" fontId="47" fillId="0" borderId="26" xfId="1" applyFont="1" applyFill="1" applyBorder="1" applyAlignment="1">
      <alignment horizontal="right" vertical="center"/>
    </xf>
    <xf numFmtId="43" fontId="47" fillId="0" borderId="30" xfId="1" applyFont="1" applyFill="1" applyBorder="1" applyAlignment="1">
      <alignment horizontal="right" vertical="center"/>
    </xf>
    <xf numFmtId="43" fontId="47" fillId="0" borderId="3" xfId="1" applyFont="1" applyFill="1" applyBorder="1" applyAlignment="1">
      <alignment horizontal="right" vertical="center"/>
    </xf>
    <xf numFmtId="43" fontId="47" fillId="0" borderId="6" xfId="1" applyFont="1" applyFill="1" applyBorder="1" applyAlignment="1">
      <alignment horizontal="right" vertical="center"/>
    </xf>
    <xf numFmtId="43" fontId="52" fillId="0" borderId="6" xfId="1" applyFont="1" applyFill="1" applyBorder="1" applyAlignment="1">
      <alignment horizontal="right" vertical="center"/>
    </xf>
    <xf numFmtId="43" fontId="47" fillId="0" borderId="28" xfId="1" applyFont="1" applyFill="1" applyBorder="1" applyAlignment="1">
      <alignment horizontal="right" vertical="center"/>
    </xf>
    <xf numFmtId="43" fontId="47" fillId="0" borderId="31" xfId="1" applyFont="1" applyFill="1" applyBorder="1" applyAlignment="1">
      <alignment horizontal="right" vertical="center"/>
    </xf>
    <xf numFmtId="43" fontId="52" fillId="0" borderId="2" xfId="1" applyFont="1" applyFill="1" applyBorder="1" applyAlignment="1">
      <alignment horizontal="right" vertical="center"/>
    </xf>
    <xf numFmtId="43" fontId="52" fillId="0" borderId="3" xfId="1" applyFont="1" applyFill="1" applyBorder="1" applyAlignment="1">
      <alignment horizontal="right" vertical="center"/>
    </xf>
    <xf numFmtId="43" fontId="47" fillId="0" borderId="32" xfId="1" applyFont="1" applyFill="1" applyBorder="1" applyAlignment="1">
      <alignment horizontal="right" vertical="center"/>
    </xf>
    <xf numFmtId="2" fontId="2" fillId="0" borderId="26" xfId="0" applyNumberFormat="1" applyFont="1" applyFill="1" applyBorder="1" applyAlignment="1">
      <alignment horizontal="right"/>
    </xf>
    <xf numFmtId="2" fontId="2" fillId="0" borderId="29" xfId="0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43" fontId="2" fillId="0" borderId="3" xfId="1" applyFont="1" applyFill="1" applyBorder="1" applyAlignment="1">
      <alignment horizontal="right" vertical="center"/>
    </xf>
    <xf numFmtId="43" fontId="2" fillId="0" borderId="26" xfId="1" applyFont="1" applyFill="1" applyBorder="1" applyAlignment="1">
      <alignment horizontal="right" vertical="center"/>
    </xf>
    <xf numFmtId="43" fontId="2" fillId="0" borderId="29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2" fontId="2" fillId="0" borderId="25" xfId="0" applyNumberFormat="1" applyFont="1" applyFill="1" applyBorder="1" applyAlignment="1">
      <alignment horizontal="right" wrapText="1"/>
    </xf>
    <xf numFmtId="2" fontId="2" fillId="0" borderId="3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2" fontId="2" fillId="0" borderId="25" xfId="0" applyNumberFormat="1" applyFont="1" applyFill="1" applyBorder="1" applyAlignment="1">
      <alignment horizontal="right"/>
    </xf>
    <xf numFmtId="2" fontId="8" fillId="0" borderId="8" xfId="0" applyNumberFormat="1" applyFont="1" applyFill="1" applyBorder="1" applyAlignment="1">
      <alignment horizontal="right"/>
    </xf>
    <xf numFmtId="2" fontId="9" fillId="0" borderId="33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3" fillId="0" borderId="15" xfId="0" applyNumberFormat="1" applyFont="1" applyFill="1" applyBorder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2" fillId="0" borderId="34" xfId="0" applyNumberFormat="1" applyFont="1" applyFill="1" applyBorder="1" applyAlignment="1">
      <alignment vertical="center"/>
    </xf>
    <xf numFmtId="2" fontId="2" fillId="0" borderId="0" xfId="0" applyNumberFormat="1" applyFont="1" applyFill="1"/>
    <xf numFmtId="2" fontId="2" fillId="0" borderId="4" xfId="0" applyNumberFormat="1" applyFont="1" applyFill="1" applyBorder="1" applyAlignment="1">
      <alignment horizontal="right" vertical="center"/>
    </xf>
    <xf numFmtId="2" fontId="2" fillId="0" borderId="35" xfId="0" applyNumberFormat="1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horizontal="right"/>
    </xf>
    <xf numFmtId="2" fontId="9" fillId="0" borderId="36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left"/>
    </xf>
    <xf numFmtId="164" fontId="0" fillId="0" borderId="0" xfId="0" applyNumberFormat="1" applyFill="1"/>
    <xf numFmtId="0" fontId="2" fillId="0" borderId="1" xfId="0" applyFont="1" applyFill="1" applyBorder="1" applyAlignment="1">
      <alignment wrapText="1"/>
    </xf>
    <xf numFmtId="0" fontId="43" fillId="0" borderId="0" xfId="0" applyFont="1" applyFill="1"/>
    <xf numFmtId="0" fontId="5" fillId="0" borderId="0" xfId="0" applyFont="1" applyFill="1"/>
    <xf numFmtId="0" fontId="24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28" fillId="0" borderId="16" xfId="0" applyFont="1" applyFill="1" applyBorder="1" applyAlignment="1">
      <alignment horizontal="centerContinuous"/>
    </xf>
    <xf numFmtId="0" fontId="27" fillId="0" borderId="37" xfId="0" applyFont="1" applyFill="1" applyBorder="1" applyAlignment="1">
      <alignment horizontal="center"/>
    </xf>
    <xf numFmtId="0" fontId="27" fillId="0" borderId="38" xfId="0" applyFont="1" applyFill="1" applyBorder="1" applyAlignment="1">
      <alignment horizontal="left"/>
    </xf>
    <xf numFmtId="0" fontId="27" fillId="0" borderId="39" xfId="0" applyFont="1" applyFill="1" applyBorder="1" applyAlignment="1">
      <alignment horizontal="left"/>
    </xf>
    <xf numFmtId="0" fontId="30" fillId="0" borderId="39" xfId="0" applyFont="1" applyFill="1" applyBorder="1"/>
    <xf numFmtId="0" fontId="30" fillId="0" borderId="20" xfId="0" applyFont="1" applyFill="1" applyBorder="1" applyAlignment="1">
      <alignment wrapText="1"/>
    </xf>
    <xf numFmtId="0" fontId="27" fillId="0" borderId="39" xfId="0" applyFont="1" applyFill="1" applyBorder="1"/>
    <xf numFmtId="0" fontId="29" fillId="0" borderId="20" xfId="0" applyFont="1" applyFill="1" applyBorder="1" applyAlignment="1">
      <alignment wrapText="1"/>
    </xf>
    <xf numFmtId="0" fontId="36" fillId="0" borderId="0" xfId="0" applyFont="1" applyFill="1"/>
    <xf numFmtId="0" fontId="27" fillId="0" borderId="20" xfId="0" applyFont="1" applyFill="1" applyBorder="1" applyAlignment="1">
      <alignment wrapText="1"/>
    </xf>
    <xf numFmtId="0" fontId="37" fillId="0" borderId="20" xfId="0" applyFont="1" applyFill="1" applyBorder="1" applyAlignment="1">
      <alignment wrapText="1"/>
    </xf>
    <xf numFmtId="0" fontId="29" fillId="0" borderId="20" xfId="0" applyFont="1" applyFill="1" applyBorder="1"/>
    <xf numFmtId="0" fontId="30" fillId="0" borderId="40" xfId="0" applyFont="1" applyFill="1" applyBorder="1"/>
    <xf numFmtId="0" fontId="30" fillId="0" borderId="41" xfId="0" applyFont="1" applyFill="1" applyBorder="1" applyAlignment="1">
      <alignment wrapText="1"/>
    </xf>
    <xf numFmtId="0" fontId="30" fillId="0" borderId="42" xfId="0" applyFont="1" applyFill="1" applyBorder="1"/>
    <xf numFmtId="0" fontId="27" fillId="0" borderId="43" xfId="0" applyFont="1" applyFill="1" applyBorder="1" applyAlignment="1">
      <alignment horizontal="right" wrapText="1"/>
    </xf>
    <xf numFmtId="0" fontId="27" fillId="0" borderId="44" xfId="0" applyFont="1" applyFill="1" applyBorder="1"/>
    <xf numFmtId="0" fontId="27" fillId="0" borderId="45" xfId="0" applyFont="1" applyFill="1" applyBorder="1" applyAlignment="1">
      <alignment horizontal="left"/>
    </xf>
    <xf numFmtId="0" fontId="27" fillId="0" borderId="21" xfId="0" applyFont="1" applyFill="1" applyBorder="1" applyAlignment="1">
      <alignment horizontal="left"/>
    </xf>
    <xf numFmtId="0" fontId="30" fillId="0" borderId="0" xfId="0" applyFont="1" applyFill="1" applyAlignment="1">
      <alignment horizontal="right"/>
    </xf>
    <xf numFmtId="0" fontId="27" fillId="0" borderId="20" xfId="0" applyFont="1" applyFill="1" applyBorder="1"/>
    <xf numFmtId="0" fontId="27" fillId="0" borderId="46" xfId="0" applyFont="1" applyFill="1" applyBorder="1" applyAlignment="1">
      <alignment horizontal="left"/>
    </xf>
    <xf numFmtId="2" fontId="8" fillId="0" borderId="3" xfId="0" applyNumberFormat="1" applyFont="1" applyFill="1" applyBorder="1" applyAlignment="1">
      <alignment horizontal="right" vertical="center"/>
    </xf>
    <xf numFmtId="2" fontId="8" fillId="0" borderId="28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4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8" fillId="0" borderId="8" xfId="0" applyNumberFormat="1" applyFont="1" applyFill="1" applyBorder="1" applyAlignment="1">
      <alignment horizontal="left" vertical="center"/>
    </xf>
    <xf numFmtId="2" fontId="8" fillId="0" borderId="8" xfId="0" applyNumberFormat="1" applyFont="1" applyFill="1" applyBorder="1" applyAlignment="1">
      <alignment horizontal="right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48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/>
    </xf>
    <xf numFmtId="2" fontId="9" fillId="0" borderId="3" xfId="0" applyNumberFormat="1" applyFont="1" applyFill="1" applyBorder="1" applyAlignment="1">
      <alignment horizontal="left" vertical="center"/>
    </xf>
    <xf numFmtId="2" fontId="9" fillId="0" borderId="3" xfId="0" applyNumberFormat="1" applyFont="1" applyFill="1" applyBorder="1"/>
    <xf numFmtId="2" fontId="8" fillId="0" borderId="2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right" vertical="top"/>
    </xf>
    <xf numFmtId="2" fontId="8" fillId="0" borderId="3" xfId="0" applyNumberFormat="1" applyFont="1" applyFill="1" applyBorder="1" applyAlignment="1">
      <alignment horizontal="right" vertical="top"/>
    </xf>
    <xf numFmtId="2" fontId="9" fillId="0" borderId="3" xfId="0" applyNumberFormat="1" applyFont="1" applyFill="1" applyBorder="1" applyAlignment="1">
      <alignment horizontal="right" vertical="top"/>
    </xf>
    <xf numFmtId="2" fontId="9" fillId="0" borderId="49" xfId="0" applyNumberFormat="1" applyFont="1" applyFill="1" applyBorder="1" applyAlignment="1">
      <alignment horizontal="right" vertical="top"/>
    </xf>
    <xf numFmtId="2" fontId="9" fillId="0" borderId="2" xfId="0" applyNumberFormat="1" applyFont="1" applyFill="1" applyBorder="1" applyAlignment="1">
      <alignment horizontal="justify" vertical="center"/>
    </xf>
    <xf numFmtId="2" fontId="9" fillId="0" borderId="2" xfId="0" applyNumberFormat="1" applyFont="1" applyFill="1" applyBorder="1"/>
    <xf numFmtId="2" fontId="8" fillId="0" borderId="2" xfId="0" applyNumberFormat="1" applyFont="1" applyFill="1" applyBorder="1" applyAlignment="1">
      <alignment horizontal="right" vertical="top"/>
    </xf>
    <xf numFmtId="2" fontId="8" fillId="0" borderId="36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vertical="top"/>
    </xf>
    <xf numFmtId="2" fontId="9" fillId="0" borderId="23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justify"/>
    </xf>
    <xf numFmtId="2" fontId="9" fillId="0" borderId="36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vertical="center"/>
    </xf>
    <xf numFmtId="2" fontId="8" fillId="0" borderId="3" xfId="0" applyNumberFormat="1" applyFont="1" applyFill="1" applyBorder="1" applyAlignment="1">
      <alignment horizontal="justify" vertical="center"/>
    </xf>
    <xf numFmtId="2" fontId="9" fillId="0" borderId="5" xfId="0" applyNumberFormat="1" applyFont="1" applyFill="1" applyBorder="1" applyAlignment="1">
      <alignment horizontal="right" vertical="top"/>
    </xf>
    <xf numFmtId="2" fontId="8" fillId="0" borderId="2" xfId="0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right"/>
    </xf>
    <xf numFmtId="2" fontId="8" fillId="0" borderId="2" xfId="0" applyNumberFormat="1" applyFont="1" applyFill="1" applyBorder="1" applyAlignment="1">
      <alignment horizontal="right" vertical="top" wrapText="1"/>
    </xf>
    <xf numFmtId="2" fontId="8" fillId="0" borderId="3" xfId="0" applyNumberFormat="1" applyFont="1" applyFill="1" applyBorder="1" applyAlignment="1">
      <alignment vertical="top" wrapText="1"/>
    </xf>
    <xf numFmtId="2" fontId="12" fillId="0" borderId="3" xfId="0" applyNumberFormat="1" applyFont="1" applyFill="1" applyBorder="1"/>
    <xf numFmtId="2" fontId="9" fillId="0" borderId="26" xfId="0" applyNumberFormat="1" applyFont="1" applyFill="1" applyBorder="1"/>
    <xf numFmtId="2" fontId="9" fillId="0" borderId="50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right"/>
    </xf>
    <xf numFmtId="2" fontId="9" fillId="0" borderId="3" xfId="0" applyNumberFormat="1" applyFont="1" applyFill="1" applyBorder="1" applyAlignment="1">
      <alignment horizontal="justify" vertical="center"/>
    </xf>
    <xf numFmtId="2" fontId="9" fillId="0" borderId="27" xfId="0" applyNumberFormat="1" applyFont="1" applyFill="1" applyBorder="1" applyAlignment="1">
      <alignment horizontal="justify" vertical="center"/>
    </xf>
    <xf numFmtId="2" fontId="9" fillId="0" borderId="27" xfId="0" applyNumberFormat="1" applyFont="1" applyFill="1" applyBorder="1"/>
    <xf numFmtId="2" fontId="9" fillId="0" borderId="34" xfId="0" applyNumberFormat="1" applyFont="1" applyFill="1" applyBorder="1" applyAlignment="1">
      <alignment horizontal="center"/>
    </xf>
    <xf numFmtId="2" fontId="9" fillId="0" borderId="26" xfId="0" applyNumberFormat="1" applyFont="1" applyFill="1" applyBorder="1" applyAlignment="1">
      <alignment vertical="center" wrapText="1"/>
    </xf>
    <xf numFmtId="2" fontId="9" fillId="0" borderId="29" xfId="0" applyNumberFormat="1" applyFont="1" applyFill="1" applyBorder="1" applyAlignment="1">
      <alignment vertical="center" wrapText="1"/>
    </xf>
    <xf numFmtId="2" fontId="9" fillId="0" borderId="29" xfId="0" applyNumberFormat="1" applyFont="1" applyFill="1" applyBorder="1" applyAlignment="1">
      <alignment horizontal="right" vertical="top" wrapText="1"/>
    </xf>
    <xf numFmtId="2" fontId="9" fillId="0" borderId="29" xfId="0" applyNumberFormat="1" applyFont="1" applyFill="1" applyBorder="1"/>
    <xf numFmtId="2" fontId="9" fillId="0" borderId="51" xfId="0" applyNumberFormat="1" applyFont="1" applyFill="1" applyBorder="1" applyAlignment="1">
      <alignment horizontal="center"/>
    </xf>
    <xf numFmtId="2" fontId="12" fillId="0" borderId="29" xfId="0" applyNumberFormat="1" applyFont="1" applyFill="1" applyBorder="1" applyAlignment="1">
      <alignment vertical="center"/>
    </xf>
    <xf numFmtId="2" fontId="12" fillId="0" borderId="29" xfId="0" applyNumberFormat="1" applyFont="1" applyFill="1" applyBorder="1" applyAlignment="1">
      <alignment horizontal="right" vertical="top"/>
    </xf>
    <xf numFmtId="2" fontId="13" fillId="0" borderId="29" xfId="0" applyNumberFormat="1" applyFont="1" applyFill="1" applyBorder="1"/>
    <xf numFmtId="2" fontId="13" fillId="0" borderId="51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justify" vertical="center"/>
    </xf>
    <xf numFmtId="2" fontId="9" fillId="0" borderId="30" xfId="0" applyNumberFormat="1" applyFont="1" applyFill="1" applyBorder="1" applyAlignment="1">
      <alignment horizontal="right" vertical="top"/>
    </xf>
    <xf numFmtId="2" fontId="9" fillId="0" borderId="30" xfId="0" applyNumberFormat="1" applyFont="1" applyFill="1" applyBorder="1"/>
    <xf numFmtId="2" fontId="9" fillId="0" borderId="35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right" vertical="top"/>
    </xf>
    <xf numFmtId="2" fontId="9" fillId="0" borderId="1" xfId="0" applyNumberFormat="1" applyFont="1" applyFill="1" applyBorder="1" applyAlignment="1">
      <alignment horizontal="justify" vertical="center"/>
    </xf>
    <xf numFmtId="2" fontId="9" fillId="0" borderId="1" xfId="0" applyNumberFormat="1" applyFont="1" applyFill="1" applyBorder="1" applyAlignment="1">
      <alignment horizontal="right" vertical="top"/>
    </xf>
    <xf numFmtId="2" fontId="9" fillId="0" borderId="1" xfId="0" applyNumberFormat="1" applyFont="1" applyFill="1" applyBorder="1"/>
    <xf numFmtId="2" fontId="9" fillId="0" borderId="13" xfId="0" applyNumberFormat="1" applyFont="1" applyFill="1" applyBorder="1" applyAlignment="1">
      <alignment horizontal="center"/>
    </xf>
    <xf numFmtId="2" fontId="9" fillId="0" borderId="52" xfId="0" applyNumberFormat="1" applyFont="1" applyFill="1" applyBorder="1" applyAlignment="1">
      <alignment horizontal="right" vertical="top"/>
    </xf>
    <xf numFmtId="2" fontId="9" fillId="0" borderId="25" xfId="0" applyNumberFormat="1" applyFont="1" applyFill="1" applyBorder="1"/>
    <xf numFmtId="2" fontId="9" fillId="0" borderId="53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justify"/>
    </xf>
    <xf numFmtId="2" fontId="9" fillId="0" borderId="3" xfId="0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justify" vertical="center"/>
    </xf>
    <xf numFmtId="2" fontId="8" fillId="0" borderId="3" xfId="0" applyNumberFormat="1" applyFont="1" applyFill="1" applyBorder="1" applyAlignment="1">
      <alignment horizontal="justify"/>
    </xf>
    <xf numFmtId="2" fontId="8" fillId="0" borderId="28" xfId="0" applyNumberFormat="1" applyFont="1" applyFill="1" applyBorder="1" applyAlignment="1">
      <alignment vertical="center"/>
    </xf>
    <xf numFmtId="2" fontId="8" fillId="0" borderId="28" xfId="0" applyNumberFormat="1" applyFont="1" applyFill="1" applyBorder="1" applyAlignment="1">
      <alignment horizontal="right" vertical="top" wrapText="1"/>
    </xf>
    <xf numFmtId="2" fontId="9" fillId="0" borderId="28" xfId="0" applyNumberFormat="1" applyFont="1" applyFill="1" applyBorder="1"/>
    <xf numFmtId="2" fontId="8" fillId="0" borderId="28" xfId="0" applyNumberFormat="1" applyFont="1" applyFill="1" applyBorder="1" applyAlignment="1">
      <alignment horizontal="right"/>
    </xf>
    <xf numFmtId="2" fontId="9" fillId="0" borderId="47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vertical="top"/>
    </xf>
    <xf numFmtId="2" fontId="9" fillId="0" borderId="1" xfId="0" applyNumberFormat="1" applyFont="1" applyFill="1" applyBorder="1" applyAlignment="1">
      <alignment horizontal="justify" vertical="top"/>
    </xf>
    <xf numFmtId="2" fontId="9" fillId="0" borderId="1" xfId="0" applyNumberFormat="1" applyFont="1" applyFill="1" applyBorder="1" applyAlignment="1">
      <alignment horizontal="right" vertical="top" wrapText="1"/>
    </xf>
    <xf numFmtId="2" fontId="8" fillId="0" borderId="1" xfId="0" applyNumberFormat="1" applyFont="1" applyFill="1" applyBorder="1" applyAlignment="1">
      <alignment horizontal="right"/>
    </xf>
    <xf numFmtId="2" fontId="8" fillId="0" borderId="25" xfId="0" applyNumberFormat="1" applyFont="1" applyFill="1" applyBorder="1" applyAlignment="1">
      <alignment horizontal="right"/>
    </xf>
    <xf numFmtId="2" fontId="8" fillId="0" borderId="30" xfId="0" applyNumberFormat="1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 vertical="top"/>
    </xf>
    <xf numFmtId="2" fontId="8" fillId="0" borderId="2" xfId="0" applyNumberFormat="1" applyFont="1" applyFill="1" applyBorder="1" applyAlignment="1">
      <alignment vertical="center"/>
    </xf>
    <xf numFmtId="2" fontId="9" fillId="0" borderId="3" xfId="0" applyNumberFormat="1" applyFont="1" applyFill="1" applyBorder="1" applyAlignment="1">
      <alignment vertical="top" wrapText="1"/>
    </xf>
    <xf numFmtId="2" fontId="10" fillId="0" borderId="3" xfId="0" applyNumberFormat="1" applyFont="1" applyFill="1" applyBorder="1"/>
    <xf numFmtId="2" fontId="9" fillId="0" borderId="2" xfId="0" applyNumberFormat="1" applyFont="1" applyFill="1" applyBorder="1" applyAlignment="1">
      <alignment vertical="top" wrapText="1"/>
    </xf>
    <xf numFmtId="2" fontId="10" fillId="0" borderId="36" xfId="0" applyNumberFormat="1" applyFont="1" applyFill="1" applyBorder="1" applyAlignment="1">
      <alignment horizontal="center" vertical="center" wrapText="1"/>
    </xf>
    <xf numFmtId="2" fontId="9" fillId="0" borderId="52" xfId="0" applyNumberFormat="1" applyFont="1" applyFill="1" applyBorder="1" applyAlignment="1">
      <alignment horizontal="right"/>
    </xf>
    <xf numFmtId="2" fontId="8" fillId="0" borderId="28" xfId="0" applyNumberFormat="1" applyFont="1" applyFill="1" applyBorder="1" applyAlignment="1">
      <alignment horizontal="right" vertical="top"/>
    </xf>
    <xf numFmtId="2" fontId="9" fillId="0" borderId="28" xfId="0" applyNumberFormat="1" applyFont="1" applyFill="1" applyBorder="1" applyAlignment="1">
      <alignment horizontal="center" vertical="top"/>
    </xf>
    <xf numFmtId="2" fontId="9" fillId="0" borderId="47" xfId="0" applyNumberFormat="1" applyFont="1" applyFill="1" applyBorder="1" applyAlignment="1">
      <alignment horizontal="center" vertical="top"/>
    </xf>
    <xf numFmtId="2" fontId="9" fillId="0" borderId="49" xfId="0" applyNumberFormat="1" applyFont="1" applyFill="1" applyBorder="1" applyAlignment="1">
      <alignment horizontal="right"/>
    </xf>
    <xf numFmtId="2" fontId="9" fillId="0" borderId="26" xfId="0" applyNumberFormat="1" applyFont="1" applyFill="1" applyBorder="1" applyAlignment="1">
      <alignment wrapText="1"/>
    </xf>
    <xf numFmtId="2" fontId="9" fillId="0" borderId="2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wrapText="1"/>
    </xf>
    <xf numFmtId="2" fontId="9" fillId="0" borderId="36" xfId="0" applyNumberFormat="1" applyFont="1" applyFill="1" applyBorder="1" applyAlignment="1">
      <alignment horizontal="center" vertical="center"/>
    </xf>
    <xf numFmtId="2" fontId="8" fillId="0" borderId="52" xfId="0" applyNumberFormat="1" applyFont="1" applyFill="1" applyBorder="1" applyAlignment="1">
      <alignment horizontal="right"/>
    </xf>
    <xf numFmtId="2" fontId="12" fillId="0" borderId="28" xfId="0" applyNumberFormat="1" applyFont="1" applyFill="1" applyBorder="1" applyAlignment="1">
      <alignment horizontal="justify" vertical="center"/>
    </xf>
    <xf numFmtId="2" fontId="9" fillId="0" borderId="28" xfId="0" applyNumberFormat="1" applyFont="1" applyFill="1" applyBorder="1" applyAlignment="1">
      <alignment vertical="top" wrapText="1"/>
    </xf>
    <xf numFmtId="2" fontId="9" fillId="0" borderId="47" xfId="0" applyNumberFormat="1" applyFont="1" applyFill="1" applyBorder="1" applyAlignment="1">
      <alignment horizontal="center" vertical="center"/>
    </xf>
    <xf numFmtId="2" fontId="8" fillId="0" borderId="52" xfId="0" applyNumberFormat="1" applyFont="1" applyFill="1" applyBorder="1" applyAlignment="1">
      <alignment horizontal="right" vertical="top"/>
    </xf>
    <xf numFmtId="2" fontId="9" fillId="0" borderId="28" xfId="0" applyNumberFormat="1" applyFont="1" applyFill="1" applyBorder="1" applyAlignment="1">
      <alignment vertical="top"/>
    </xf>
    <xf numFmtId="2" fontId="9" fillId="0" borderId="47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vertical="top"/>
    </xf>
    <xf numFmtId="2" fontId="8" fillId="0" borderId="12" xfId="0" applyNumberFormat="1" applyFont="1" applyFill="1" applyBorder="1" applyAlignment="1">
      <alignment horizontal="right" vertical="top"/>
    </xf>
    <xf numFmtId="2" fontId="9" fillId="0" borderId="1" xfId="1" applyNumberFormat="1" applyFont="1" applyFill="1" applyBorder="1" applyAlignment="1">
      <alignment horizontal="right" vertical="top"/>
    </xf>
    <xf numFmtId="2" fontId="9" fillId="0" borderId="1" xfId="0" applyNumberFormat="1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top"/>
    </xf>
    <xf numFmtId="2" fontId="8" fillId="0" borderId="28" xfId="1" applyNumberFormat="1" applyFont="1" applyFill="1" applyBorder="1" applyAlignment="1">
      <alignment horizontal="right" vertical="top"/>
    </xf>
    <xf numFmtId="2" fontId="9" fillId="0" borderId="3" xfId="1" applyNumberFormat="1" applyFont="1" applyFill="1" applyBorder="1" applyAlignment="1">
      <alignment horizontal="right" vertical="top"/>
    </xf>
    <xf numFmtId="2" fontId="9" fillId="0" borderId="3" xfId="1" applyNumberFormat="1" applyFont="1" applyFill="1" applyBorder="1" applyAlignment="1">
      <alignment vertical="top"/>
    </xf>
    <xf numFmtId="2" fontId="8" fillId="0" borderId="3" xfId="1" applyNumberFormat="1" applyFont="1" applyFill="1" applyBorder="1" applyAlignment="1">
      <alignment horizontal="right" vertical="top"/>
    </xf>
    <xf numFmtId="2" fontId="8" fillId="0" borderId="4" xfId="0" applyNumberFormat="1" applyFont="1" applyFill="1" applyBorder="1" applyAlignment="1">
      <alignment horizontal="right" vertical="center"/>
    </xf>
    <xf numFmtId="2" fontId="12" fillId="0" borderId="3" xfId="0" applyNumberFormat="1" applyFont="1" applyFill="1" applyBorder="1" applyAlignment="1">
      <alignment horizontal="justify" vertical="center"/>
    </xf>
    <xf numFmtId="2" fontId="9" fillId="0" borderId="3" xfId="0" applyNumberFormat="1" applyFont="1" applyFill="1" applyBorder="1" applyAlignment="1">
      <alignment vertical="top"/>
    </xf>
    <xf numFmtId="2" fontId="31" fillId="0" borderId="23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/>
    <xf numFmtId="2" fontId="5" fillId="0" borderId="0" xfId="0" applyNumberFormat="1" applyFont="1" applyFill="1"/>
    <xf numFmtId="2" fontId="9" fillId="0" borderId="4" xfId="0" applyNumberFormat="1" applyFont="1" applyFill="1" applyBorder="1" applyAlignment="1">
      <alignment horizontal="right" wrapText="1"/>
    </xf>
    <xf numFmtId="2" fontId="9" fillId="0" borderId="3" xfId="0" applyNumberFormat="1" applyFont="1" applyFill="1" applyBorder="1" applyAlignment="1">
      <alignment wrapText="1"/>
    </xf>
    <xf numFmtId="2" fontId="9" fillId="0" borderId="5" xfId="0" applyNumberFormat="1" applyFont="1" applyFill="1" applyBorder="1" applyAlignment="1">
      <alignment horizontal="right" wrapText="1"/>
    </xf>
    <xf numFmtId="2" fontId="9" fillId="0" borderId="1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61" fillId="0" borderId="4" xfId="0" applyNumberFormat="1" applyFont="1" applyFill="1" applyBorder="1" applyAlignment="1">
      <alignment horizontal="right" vertical="center"/>
    </xf>
    <xf numFmtId="2" fontId="63" fillId="0" borderId="3" xfId="0" applyNumberFormat="1" applyFont="1" applyFill="1" applyBorder="1" applyAlignment="1">
      <alignment vertical="center"/>
    </xf>
    <xf numFmtId="2" fontId="61" fillId="0" borderId="3" xfId="0" applyNumberFormat="1" applyFont="1" applyFill="1" applyBorder="1" applyAlignment="1">
      <alignment horizontal="right" vertical="center"/>
    </xf>
    <xf numFmtId="2" fontId="63" fillId="0" borderId="4" xfId="0" applyNumberFormat="1" applyFont="1" applyFill="1" applyBorder="1" applyAlignment="1">
      <alignment horizontal="right" vertical="center"/>
    </xf>
    <xf numFmtId="2" fontId="63" fillId="0" borderId="49" xfId="0" applyNumberFormat="1" applyFont="1" applyFill="1" applyBorder="1" applyAlignment="1">
      <alignment horizontal="right" vertical="center"/>
    </xf>
    <xf numFmtId="2" fontId="63" fillId="0" borderId="2" xfId="0" applyNumberFormat="1" applyFont="1" applyFill="1" applyBorder="1" applyAlignment="1">
      <alignment vertical="center"/>
    </xf>
    <xf numFmtId="2" fontId="63" fillId="0" borderId="27" xfId="0" applyNumberFormat="1" applyFont="1" applyFill="1" applyBorder="1" applyAlignment="1">
      <alignment vertical="center"/>
    </xf>
    <xf numFmtId="2" fontId="61" fillId="0" borderId="27" xfId="0" applyNumberFormat="1" applyFont="1" applyFill="1" applyBorder="1" applyAlignment="1">
      <alignment horizontal="right" vertical="center"/>
    </xf>
    <xf numFmtId="2" fontId="63" fillId="0" borderId="30" xfId="0" applyNumberFormat="1" applyFont="1" applyFill="1" applyBorder="1" applyAlignment="1">
      <alignment vertical="center"/>
    </xf>
    <xf numFmtId="2" fontId="61" fillId="0" borderId="30" xfId="0" applyNumberFormat="1" applyFont="1" applyFill="1" applyBorder="1" applyAlignment="1">
      <alignment horizontal="right" vertical="center"/>
    </xf>
    <xf numFmtId="2" fontId="61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horizontal="right" vertical="center" wrapText="1"/>
    </xf>
    <xf numFmtId="43" fontId="2" fillId="0" borderId="3" xfId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 wrapText="1"/>
    </xf>
    <xf numFmtId="2" fontId="45" fillId="0" borderId="4" xfId="0" applyNumberFormat="1" applyFont="1" applyFill="1" applyBorder="1" applyAlignment="1">
      <alignment horizontal="right" vertical="center"/>
    </xf>
    <xf numFmtId="43" fontId="52" fillId="0" borderId="25" xfId="1" applyFont="1" applyFill="1" applyBorder="1" applyAlignment="1">
      <alignment horizontal="right" vertical="center"/>
    </xf>
    <xf numFmtId="43" fontId="47" fillId="0" borderId="25" xfId="1" applyFont="1" applyFill="1" applyBorder="1" applyAlignment="1">
      <alignment vertical="center"/>
    </xf>
    <xf numFmtId="43" fontId="47" fillId="0" borderId="27" xfId="1" applyFont="1" applyFill="1" applyBorder="1" applyAlignment="1">
      <alignment vertical="center"/>
    </xf>
    <xf numFmtId="43" fontId="52" fillId="0" borderId="27" xfId="1" applyFont="1" applyFill="1" applyBorder="1" applyAlignment="1">
      <alignment horizontal="right" vertical="center"/>
    </xf>
    <xf numFmtId="2" fontId="46" fillId="0" borderId="4" xfId="0" applyNumberFormat="1" applyFont="1" applyFill="1" applyBorder="1" applyAlignment="1">
      <alignment horizontal="right" vertical="center"/>
    </xf>
    <xf numFmtId="43" fontId="47" fillId="0" borderId="26" xfId="1" applyFont="1" applyFill="1" applyBorder="1" applyAlignment="1">
      <alignment vertical="center"/>
    </xf>
    <xf numFmtId="43" fontId="52" fillId="0" borderId="26" xfId="1" applyFont="1" applyFill="1" applyBorder="1" applyAlignment="1">
      <alignment horizontal="right" vertical="center"/>
    </xf>
    <xf numFmtId="2" fontId="46" fillId="0" borderId="49" xfId="0" applyNumberFormat="1" applyFont="1" applyFill="1" applyBorder="1" applyAlignment="1">
      <alignment horizontal="right" vertical="center"/>
    </xf>
    <xf numFmtId="43" fontId="47" fillId="0" borderId="30" xfId="1" applyFont="1" applyFill="1" applyBorder="1" applyAlignment="1">
      <alignment vertical="center"/>
    </xf>
    <xf numFmtId="43" fontId="52" fillId="0" borderId="30" xfId="1" applyFont="1" applyFill="1" applyBorder="1" applyAlignment="1">
      <alignment horizontal="right" vertical="center"/>
    </xf>
    <xf numFmtId="43" fontId="47" fillId="0" borderId="3" xfId="1" applyFont="1" applyFill="1" applyBorder="1" applyAlignment="1">
      <alignment vertical="center"/>
    </xf>
    <xf numFmtId="2" fontId="46" fillId="0" borderId="5" xfId="0" applyNumberFormat="1" applyFont="1" applyFill="1" applyBorder="1" applyAlignment="1">
      <alignment horizontal="right" vertical="center"/>
    </xf>
    <xf numFmtId="43" fontId="47" fillId="0" borderId="6" xfId="1" applyFont="1" applyFill="1" applyBorder="1" applyAlignment="1">
      <alignment vertical="center"/>
    </xf>
    <xf numFmtId="2" fontId="2" fillId="0" borderId="0" xfId="0" applyNumberFormat="1" applyFont="1" applyFill="1" applyBorder="1"/>
    <xf numFmtId="2" fontId="64" fillId="0" borderId="4" xfId="0" applyNumberFormat="1" applyFont="1" applyFill="1" applyBorder="1" applyAlignment="1">
      <alignment horizontal="right" vertical="center"/>
    </xf>
    <xf numFmtId="43" fontId="52" fillId="0" borderId="6" xfId="1" applyFont="1" applyFill="1" applyBorder="1" applyAlignment="1">
      <alignment vertical="center"/>
    </xf>
    <xf numFmtId="43" fontId="47" fillId="0" borderId="28" xfId="1" applyFont="1" applyFill="1" applyBorder="1" applyAlignment="1">
      <alignment vertical="center"/>
    </xf>
    <xf numFmtId="43" fontId="52" fillId="0" borderId="28" xfId="1" applyFont="1" applyFill="1" applyBorder="1" applyAlignment="1">
      <alignment horizontal="right" vertical="center"/>
    </xf>
    <xf numFmtId="43" fontId="47" fillId="0" borderId="31" xfId="1" applyFont="1" applyFill="1" applyBorder="1" applyAlignment="1">
      <alignment vertical="center"/>
    </xf>
    <xf numFmtId="43" fontId="52" fillId="0" borderId="31" xfId="1" applyFont="1" applyFill="1" applyBorder="1" applyAlignment="1">
      <alignment horizontal="right" vertical="center"/>
    </xf>
    <xf numFmtId="43" fontId="47" fillId="0" borderId="2" xfId="1" applyFont="1" applyFill="1" applyBorder="1" applyAlignment="1">
      <alignment horizontal="right" vertical="center"/>
    </xf>
    <xf numFmtId="43" fontId="52" fillId="0" borderId="3" xfId="1" applyFont="1" applyFill="1" applyBorder="1" applyAlignment="1">
      <alignment vertical="center"/>
    </xf>
    <xf numFmtId="43" fontId="47" fillId="0" borderId="32" xfId="1" applyFont="1" applyFill="1" applyBorder="1" applyAlignment="1">
      <alignment vertical="center"/>
    </xf>
    <xf numFmtId="43" fontId="52" fillId="0" borderId="32" xfId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/>
    </xf>
    <xf numFmtId="2" fontId="2" fillId="0" borderId="26" xfId="0" applyNumberFormat="1" applyFont="1" applyFill="1" applyBorder="1"/>
    <xf numFmtId="2" fontId="2" fillId="0" borderId="29" xfId="0" applyNumberFormat="1" applyFont="1" applyFill="1" applyBorder="1"/>
    <xf numFmtId="2" fontId="3" fillId="0" borderId="29" xfId="0" applyNumberFormat="1" applyFont="1" applyFill="1" applyBorder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43" fontId="3" fillId="0" borderId="3" xfId="1" applyFont="1" applyFill="1" applyBorder="1" applyAlignment="1">
      <alignment horizontal="right" vertical="center"/>
    </xf>
    <xf numFmtId="43" fontId="2" fillId="0" borderId="26" xfId="1" applyFont="1" applyFill="1" applyBorder="1"/>
    <xf numFmtId="43" fontId="2" fillId="0" borderId="29" xfId="1" applyFont="1" applyFill="1" applyBorder="1"/>
    <xf numFmtId="43" fontId="3" fillId="0" borderId="29" xfId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/>
    </xf>
    <xf numFmtId="43" fontId="5" fillId="0" borderId="1" xfId="1" applyFont="1" applyFill="1" applyBorder="1"/>
    <xf numFmtId="2" fontId="7" fillId="0" borderId="1" xfId="0" applyNumberFormat="1" applyFont="1" applyFill="1" applyBorder="1" applyAlignment="1"/>
    <xf numFmtId="2" fontId="8" fillId="0" borderId="1" xfId="0" applyNumberFormat="1" applyFont="1" applyFill="1" applyBorder="1" applyAlignment="1">
      <alignment wrapText="1"/>
    </xf>
    <xf numFmtId="2" fontId="58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vertical="center"/>
    </xf>
    <xf numFmtId="2" fontId="58" fillId="0" borderId="1" xfId="0" applyNumberFormat="1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right"/>
    </xf>
    <xf numFmtId="2" fontId="3" fillId="0" borderId="26" xfId="0" applyNumberFormat="1" applyFont="1" applyFill="1" applyBorder="1" applyAlignment="1">
      <alignment horizontal="right"/>
    </xf>
    <xf numFmtId="2" fontId="2" fillId="0" borderId="50" xfId="0" applyNumberFormat="1" applyFont="1" applyFill="1" applyBorder="1" applyAlignment="1">
      <alignment horizontal="center"/>
    </xf>
    <xf numFmtId="2" fontId="2" fillId="0" borderId="49" xfId="0" applyNumberFormat="1" applyFont="1" applyFill="1" applyBorder="1" applyAlignment="1">
      <alignment horizontal="right"/>
    </xf>
    <xf numFmtId="2" fontId="2" fillId="0" borderId="25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2" fontId="2" fillId="0" borderId="53" xfId="0" applyNumberFormat="1" applyFont="1" applyFill="1" applyBorder="1" applyAlignment="1">
      <alignment horizontal="center" wrapText="1"/>
    </xf>
    <xf numFmtId="2" fontId="2" fillId="0" borderId="50" xfId="0" applyNumberFormat="1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right"/>
    </xf>
    <xf numFmtId="2" fontId="9" fillId="0" borderId="49" xfId="0" applyNumberFormat="1" applyFont="1" applyFill="1" applyBorder="1" applyAlignment="1">
      <alignment horizontal="right" wrapText="1"/>
    </xf>
    <xf numFmtId="2" fontId="2" fillId="0" borderId="30" xfId="0" applyNumberFormat="1" applyFont="1" applyFill="1" applyBorder="1" applyAlignment="1">
      <alignment wrapText="1"/>
    </xf>
    <xf numFmtId="2" fontId="2" fillId="0" borderId="35" xfId="0" applyNumberFormat="1" applyFont="1" applyFill="1" applyBorder="1" applyAlignment="1">
      <alignment horizontal="center" wrapText="1"/>
    </xf>
    <xf numFmtId="2" fontId="9" fillId="0" borderId="12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0" fontId="3" fillId="0" borderId="3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2" fontId="3" fillId="0" borderId="52" xfId="0" applyNumberFormat="1" applyFont="1" applyFill="1" applyBorder="1" applyAlignment="1">
      <alignment horizontal="right" vertical="top"/>
    </xf>
    <xf numFmtId="2" fontId="3" fillId="0" borderId="25" xfId="0" applyNumberFormat="1" applyFont="1" applyFill="1" applyBorder="1" applyAlignment="1">
      <alignment vertical="center"/>
    </xf>
    <xf numFmtId="2" fontId="2" fillId="0" borderId="25" xfId="0" applyNumberFormat="1" applyFont="1" applyFill="1" applyBorder="1" applyAlignment="1">
      <alignment horizontal="right" vertical="top" wrapText="1"/>
    </xf>
    <xf numFmtId="2" fontId="2" fillId="0" borderId="25" xfId="0" applyNumberFormat="1" applyFont="1" applyFill="1" applyBorder="1"/>
    <xf numFmtId="2" fontId="3" fillId="0" borderId="25" xfId="0" applyNumberFormat="1" applyFont="1" applyFill="1" applyBorder="1" applyAlignment="1">
      <alignment horizontal="right"/>
    </xf>
    <xf numFmtId="2" fontId="2" fillId="0" borderId="53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right" vertical="top"/>
    </xf>
    <xf numFmtId="2" fontId="2" fillId="0" borderId="26" xfId="0" applyNumberFormat="1" applyFont="1" applyFill="1" applyBorder="1" applyAlignment="1">
      <alignment horizontal="justify" vertical="center"/>
    </xf>
    <xf numFmtId="2" fontId="2" fillId="0" borderId="26" xfId="0" applyNumberFormat="1" applyFont="1" applyFill="1" applyBorder="1" applyAlignment="1">
      <alignment horizontal="right" vertical="top"/>
    </xf>
    <xf numFmtId="2" fontId="8" fillId="0" borderId="25" xfId="0" applyNumberFormat="1" applyFont="1" applyFill="1" applyBorder="1" applyAlignment="1">
      <alignment vertical="top"/>
    </xf>
    <xf numFmtId="2" fontId="9" fillId="0" borderId="25" xfId="0" applyNumberFormat="1" applyFont="1" applyFill="1" applyBorder="1" applyAlignment="1">
      <alignment horizontal="right" vertical="top" wrapText="1"/>
    </xf>
    <xf numFmtId="2" fontId="8" fillId="0" borderId="10" xfId="0" applyNumberFormat="1" applyFont="1" applyFill="1" applyBorder="1" applyAlignment="1">
      <alignment horizontal="right"/>
    </xf>
    <xf numFmtId="2" fontId="9" fillId="0" borderId="9" xfId="0" applyNumberFormat="1" applyFont="1" applyFill="1" applyBorder="1" applyAlignment="1">
      <alignment horizontal="right"/>
    </xf>
    <xf numFmtId="2" fontId="8" fillId="0" borderId="8" xfId="0" applyNumberFormat="1" applyFont="1" applyFill="1" applyBorder="1"/>
    <xf numFmtId="2" fontId="8" fillId="0" borderId="48" xfId="0" applyNumberFormat="1" applyFont="1" applyFill="1" applyBorder="1" applyAlignment="1">
      <alignment horizontal="center"/>
    </xf>
    <xf numFmtId="2" fontId="8" fillId="0" borderId="54" xfId="0" applyNumberFormat="1" applyFont="1" applyFill="1" applyBorder="1"/>
    <xf numFmtId="2" fontId="2" fillId="0" borderId="33" xfId="0" applyNumberFormat="1" applyFont="1" applyFill="1" applyBorder="1"/>
    <xf numFmtId="2" fontId="9" fillId="0" borderId="33" xfId="0" applyNumberFormat="1" applyFont="1" applyFill="1" applyBorder="1"/>
    <xf numFmtId="2" fontId="8" fillId="0" borderId="49" xfId="0" applyNumberFormat="1" applyFont="1" applyFill="1" applyBorder="1"/>
    <xf numFmtId="2" fontId="2" fillId="0" borderId="2" xfId="0" applyNumberFormat="1" applyFont="1" applyFill="1" applyBorder="1"/>
    <xf numFmtId="0" fontId="3" fillId="0" borderId="12" xfId="0" applyFont="1" applyFill="1" applyBorder="1"/>
    <xf numFmtId="2" fontId="2" fillId="0" borderId="14" xfId="0" applyNumberFormat="1" applyFont="1" applyFill="1" applyBorder="1"/>
    <xf numFmtId="2" fontId="2" fillId="0" borderId="15" xfId="0" applyNumberFormat="1" applyFont="1" applyFill="1" applyBorder="1"/>
    <xf numFmtId="2" fontId="3" fillId="0" borderId="15" xfId="0" applyNumberFormat="1" applyFont="1" applyFill="1" applyBorder="1"/>
    <xf numFmtId="2" fontId="2" fillId="0" borderId="24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8" fillId="0" borderId="49" xfId="0" applyNumberFormat="1" applyFont="1" applyFill="1" applyBorder="1" applyAlignment="1">
      <alignment horizontal="right" wrapText="1"/>
    </xf>
    <xf numFmtId="2" fontId="8" fillId="0" borderId="36" xfId="0" applyNumberFormat="1" applyFont="1" applyFill="1" applyBorder="1" applyAlignment="1">
      <alignment vertical="center" wrapText="1"/>
    </xf>
    <xf numFmtId="2" fontId="45" fillId="0" borderId="49" xfId="0" applyNumberFormat="1" applyFont="1" applyFill="1" applyBorder="1" applyAlignment="1">
      <alignment horizontal="right" vertical="center"/>
    </xf>
    <xf numFmtId="43" fontId="47" fillId="0" borderId="2" xfId="1" applyFont="1" applyFill="1" applyBorder="1" applyAlignment="1">
      <alignment vertical="center"/>
    </xf>
    <xf numFmtId="2" fontId="2" fillId="0" borderId="30" xfId="0" applyNumberFormat="1" applyFont="1" applyFill="1" applyBorder="1" applyAlignment="1">
      <alignment horizontal="right"/>
    </xf>
    <xf numFmtId="2" fontId="2" fillId="0" borderId="30" xfId="0" applyNumberFormat="1" applyFont="1" applyFill="1" applyBorder="1"/>
    <xf numFmtId="2" fontId="3" fillId="0" borderId="30" xfId="0" applyNumberFormat="1" applyFont="1" applyFill="1" applyBorder="1" applyAlignment="1">
      <alignment horizontal="right"/>
    </xf>
    <xf numFmtId="2" fontId="2" fillId="0" borderId="27" xfId="0" applyNumberFormat="1" applyFont="1" applyFill="1" applyBorder="1" applyAlignment="1">
      <alignment wrapText="1"/>
    </xf>
    <xf numFmtId="2" fontId="2" fillId="0" borderId="27" xfId="0" applyNumberFormat="1" applyFont="1" applyFill="1" applyBorder="1" applyAlignment="1">
      <alignment horizontal="right"/>
    </xf>
    <xf numFmtId="2" fontId="2" fillId="0" borderId="27" xfId="0" applyNumberFormat="1" applyFont="1" applyFill="1" applyBorder="1"/>
    <xf numFmtId="2" fontId="3" fillId="0" borderId="27" xfId="0" applyNumberFormat="1" applyFont="1" applyFill="1" applyBorder="1" applyAlignment="1">
      <alignment horizontal="right"/>
    </xf>
    <xf numFmtId="2" fontId="2" fillId="0" borderId="34" xfId="0" applyNumberFormat="1" applyFont="1" applyFill="1" applyBorder="1" applyAlignment="1">
      <alignment horizontal="center"/>
    </xf>
    <xf numFmtId="2" fontId="2" fillId="0" borderId="35" xfId="0" applyNumberFormat="1" applyFont="1" applyFill="1" applyBorder="1" applyAlignment="1">
      <alignment horizontal="center"/>
    </xf>
    <xf numFmtId="2" fontId="2" fillId="0" borderId="3" xfId="0" applyNumberFormat="1" applyFont="1" applyFill="1" applyBorder="1"/>
    <xf numFmtId="2" fontId="8" fillId="0" borderId="12" xfId="0" applyNumberFormat="1" applyFont="1" applyFill="1" applyBorder="1" applyAlignment="1">
      <alignment horizontal="right" vertical="center" wrapText="1"/>
    </xf>
    <xf numFmtId="2" fontId="9" fillId="0" borderId="13" xfId="0" applyNumberFormat="1" applyFont="1" applyFill="1" applyBorder="1" applyAlignment="1">
      <alignment horizontal="center" vertical="center" wrapText="1"/>
    </xf>
    <xf numFmtId="2" fontId="3" fillId="0" borderId="48" xfId="0" applyNumberFormat="1" applyFont="1" applyFill="1" applyBorder="1" applyAlignment="1">
      <alignment vertical="center" wrapText="1"/>
    </xf>
    <xf numFmtId="2" fontId="3" fillId="0" borderId="23" xfId="0" applyNumberFormat="1" applyFont="1" applyFill="1" applyBorder="1" applyAlignment="1">
      <alignment vertical="center" wrapText="1"/>
    </xf>
    <xf numFmtId="2" fontId="3" fillId="0" borderId="55" xfId="0" applyNumberFormat="1" applyFont="1" applyFill="1" applyBorder="1" applyAlignment="1">
      <alignment vertical="center" wrapText="1"/>
    </xf>
    <xf numFmtId="2" fontId="3" fillId="0" borderId="36" xfId="0" applyNumberFormat="1" applyFont="1" applyFill="1" applyBorder="1" applyAlignment="1">
      <alignment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55" xfId="0" applyNumberFormat="1" applyFont="1" applyFill="1" applyBorder="1" applyAlignment="1">
      <alignment horizontal="center" vertical="center" wrapText="1"/>
    </xf>
    <xf numFmtId="2" fontId="45" fillId="0" borderId="52" xfId="0" applyNumberFormat="1" applyFont="1" applyFill="1" applyBorder="1" applyAlignment="1">
      <alignment horizontal="right" vertical="center"/>
    </xf>
    <xf numFmtId="43" fontId="47" fillId="0" borderId="56" xfId="1" applyFont="1" applyFill="1" applyBorder="1" applyAlignment="1">
      <alignment horizontal="right"/>
    </xf>
    <xf numFmtId="43" fontId="2" fillId="0" borderId="3" xfId="1" applyFont="1" applyFill="1" applyBorder="1"/>
    <xf numFmtId="2" fontId="9" fillId="0" borderId="4" xfId="2" applyNumberFormat="1" applyFont="1" applyFill="1" applyBorder="1" applyAlignment="1">
      <alignment horizontal="right" vertical="top"/>
    </xf>
    <xf numFmtId="0" fontId="9" fillId="0" borderId="4" xfId="0" applyFont="1" applyFill="1" applyBorder="1" applyAlignment="1">
      <alignment horizontal="right"/>
    </xf>
    <xf numFmtId="2" fontId="10" fillId="0" borderId="12" xfId="0" applyNumberFormat="1" applyFont="1" applyFill="1" applyBorder="1"/>
    <xf numFmtId="2" fontId="5" fillId="0" borderId="13" xfId="0" applyNumberFormat="1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right" wrapText="1"/>
    </xf>
    <xf numFmtId="2" fontId="9" fillId="0" borderId="12" xfId="0" applyNumberFormat="1" applyFont="1" applyFill="1" applyBorder="1" applyAlignment="1">
      <alignment horizontal="right" vertical="center" wrapText="1"/>
    </xf>
    <xf numFmtId="2" fontId="9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2" fontId="5" fillId="0" borderId="13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top"/>
    </xf>
    <xf numFmtId="2" fontId="2" fillId="0" borderId="29" xfId="0" applyNumberFormat="1" applyFont="1" applyFill="1" applyBorder="1" applyAlignment="1">
      <alignment horizontal="justify" vertical="center"/>
    </xf>
    <xf numFmtId="2" fontId="2" fillId="0" borderId="29" xfId="0" applyNumberFormat="1" applyFont="1" applyFill="1" applyBorder="1" applyAlignment="1">
      <alignment horizontal="right" vertical="top"/>
    </xf>
    <xf numFmtId="2" fontId="2" fillId="0" borderId="51" xfId="0" applyNumberFormat="1" applyFont="1" applyFill="1" applyBorder="1" applyAlignment="1">
      <alignment horizontal="center"/>
    </xf>
    <xf numFmtId="0" fontId="27" fillId="0" borderId="57" xfId="0" applyFont="1" applyFill="1" applyBorder="1"/>
    <xf numFmtId="0" fontId="27" fillId="0" borderId="58" xfId="0" applyFont="1" applyFill="1" applyBorder="1" applyAlignment="1">
      <alignment horizontal="left"/>
    </xf>
    <xf numFmtId="0" fontId="27" fillId="0" borderId="59" xfId="0" applyFont="1" applyFill="1" applyBorder="1"/>
    <xf numFmtId="0" fontId="27" fillId="0" borderId="60" xfId="0" applyFont="1" applyFill="1" applyBorder="1" applyAlignment="1">
      <alignment horizontal="left"/>
    </xf>
    <xf numFmtId="0" fontId="27" fillId="0" borderId="61" xfId="0" applyFont="1" applyFill="1" applyBorder="1" applyAlignment="1">
      <alignment horizontal="center" vertical="center" wrapText="1"/>
    </xf>
    <xf numFmtId="2" fontId="27" fillId="0" borderId="62" xfId="0" applyNumberFormat="1" applyFont="1" applyFill="1" applyBorder="1" applyAlignment="1">
      <alignment wrapText="1"/>
    </xf>
    <xf numFmtId="0" fontId="25" fillId="0" borderId="20" xfId="0" applyFont="1" applyFill="1" applyBorder="1"/>
    <xf numFmtId="0" fontId="20" fillId="0" borderId="0" xfId="0" applyFont="1"/>
    <xf numFmtId="2" fontId="30" fillId="2" borderId="63" xfId="0" applyNumberFormat="1" applyFont="1" applyFill="1" applyBorder="1" applyAlignment="1">
      <alignment wrapText="1"/>
    </xf>
    <xf numFmtId="2" fontId="30" fillId="0" borderId="20" xfId="0" applyNumberFormat="1" applyFont="1" applyFill="1" applyBorder="1"/>
    <xf numFmtId="2" fontId="30" fillId="0" borderId="64" xfId="0" applyNumberFormat="1" applyFont="1" applyFill="1" applyBorder="1" applyAlignment="1">
      <alignment wrapText="1"/>
    </xf>
    <xf numFmtId="0" fontId="25" fillId="0" borderId="18" xfId="0" applyFont="1" applyFill="1" applyBorder="1"/>
    <xf numFmtId="2" fontId="27" fillId="0" borderId="65" xfId="0" applyNumberFormat="1" applyFont="1" applyFill="1" applyBorder="1" applyAlignment="1">
      <alignment wrapText="1"/>
    </xf>
    <xf numFmtId="2" fontId="30" fillId="0" borderId="65" xfId="0" applyNumberFormat="1" applyFont="1" applyFill="1" applyBorder="1" applyAlignment="1">
      <alignment wrapText="1"/>
    </xf>
    <xf numFmtId="2" fontId="30" fillId="2" borderId="66" xfId="0" applyNumberFormat="1" applyFont="1" applyFill="1" applyBorder="1" applyAlignment="1">
      <alignment wrapText="1"/>
    </xf>
    <xf numFmtId="2" fontId="30" fillId="2" borderId="67" xfId="0" applyNumberFormat="1" applyFont="1" applyFill="1" applyBorder="1" applyAlignment="1">
      <alignment wrapText="1"/>
    </xf>
    <xf numFmtId="2" fontId="30" fillId="0" borderId="66" xfId="0" applyNumberFormat="1" applyFont="1" applyFill="1" applyBorder="1" applyAlignment="1">
      <alignment wrapText="1"/>
    </xf>
    <xf numFmtId="2" fontId="27" fillId="0" borderId="20" xfId="0" applyNumberFormat="1" applyFont="1" applyFill="1" applyBorder="1"/>
    <xf numFmtId="2" fontId="9" fillId="2" borderId="4" xfId="0" applyNumberFormat="1" applyFont="1" applyFill="1" applyBorder="1" applyAlignment="1">
      <alignment horizontal="right"/>
    </xf>
    <xf numFmtId="2" fontId="31" fillId="2" borderId="23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/>
    <xf numFmtId="0" fontId="20" fillId="0" borderId="68" xfId="0" applyFont="1" applyFill="1" applyBorder="1"/>
    <xf numFmtId="2" fontId="20" fillId="0" borderId="68" xfId="0" applyNumberFormat="1" applyFont="1" applyFill="1" applyBorder="1"/>
    <xf numFmtId="2" fontId="20" fillId="0" borderId="69" xfId="0" applyNumberFormat="1" applyFont="1" applyFill="1" applyBorder="1"/>
    <xf numFmtId="2" fontId="20" fillId="0" borderId="70" xfId="0" applyNumberFormat="1" applyFont="1" applyFill="1" applyBorder="1"/>
    <xf numFmtId="0" fontId="20" fillId="0" borderId="8" xfId="0" applyFont="1" applyBorder="1"/>
    <xf numFmtId="0" fontId="20" fillId="0" borderId="48" xfId="0" applyFont="1" applyBorder="1"/>
    <xf numFmtId="0" fontId="20" fillId="0" borderId="23" xfId="0" applyFont="1" applyBorder="1"/>
    <xf numFmtId="2" fontId="20" fillId="0" borderId="23" xfId="0" applyNumberFormat="1" applyFont="1" applyBorder="1"/>
    <xf numFmtId="2" fontId="20" fillId="0" borderId="55" xfId="0" applyNumberFormat="1" applyFont="1" applyBorder="1"/>
    <xf numFmtId="2" fontId="20" fillId="0" borderId="48" xfId="0" applyNumberFormat="1" applyFont="1" applyBorder="1"/>
    <xf numFmtId="2" fontId="17" fillId="0" borderId="3" xfId="0" applyNumberFormat="1" applyFont="1" applyFill="1" applyBorder="1" applyAlignment="1">
      <alignment horizontal="left"/>
    </xf>
    <xf numFmtId="43" fontId="46" fillId="0" borderId="3" xfId="1" applyFont="1" applyFill="1" applyBorder="1" applyAlignment="1">
      <alignment horizontal="right" wrapText="1"/>
    </xf>
    <xf numFmtId="43" fontId="46" fillId="0" borderId="3" xfId="1" applyFont="1" applyFill="1" applyBorder="1" applyAlignment="1">
      <alignment horizontal="right"/>
    </xf>
    <xf numFmtId="43" fontId="46" fillId="0" borderId="3" xfId="1" applyFont="1" applyFill="1" applyBorder="1" applyAlignment="1">
      <alignment horizontal="center" wrapText="1"/>
    </xf>
    <xf numFmtId="2" fontId="57" fillId="0" borderId="3" xfId="0" applyNumberFormat="1" applyFont="1" applyFill="1" applyBorder="1" applyAlignment="1">
      <alignment horizontal="justify" vertical="center"/>
    </xf>
    <xf numFmtId="43" fontId="9" fillId="0" borderId="3" xfId="1" applyFont="1" applyFill="1" applyBorder="1" applyAlignment="1">
      <alignment horizontal="right" vertical="top"/>
    </xf>
    <xf numFmtId="43" fontId="9" fillId="0" borderId="3" xfId="1" applyFont="1" applyFill="1" applyBorder="1" applyAlignment="1">
      <alignment vertical="top" wrapText="1"/>
    </xf>
    <xf numFmtId="43" fontId="9" fillId="0" borderId="3" xfId="1" applyFont="1" applyFill="1" applyBorder="1" applyAlignment="1">
      <alignment horizontal="right"/>
    </xf>
    <xf numFmtId="43" fontId="8" fillId="0" borderId="3" xfId="1" applyFont="1" applyFill="1" applyBorder="1" applyAlignment="1">
      <alignment horizontal="right" vertical="top"/>
    </xf>
    <xf numFmtId="2" fontId="8" fillId="0" borderId="2" xfId="0" applyNumberFormat="1" applyFont="1" applyFill="1" applyBorder="1" applyAlignment="1">
      <alignment wrapText="1"/>
    </xf>
    <xf numFmtId="43" fontId="9" fillId="0" borderId="2" xfId="1" applyFont="1" applyFill="1" applyBorder="1" applyAlignment="1">
      <alignment horizontal="right" wrapText="1"/>
    </xf>
    <xf numFmtId="43" fontId="9" fillId="0" borderId="2" xfId="1" applyFont="1" applyFill="1" applyBorder="1" applyAlignment="1">
      <alignment wrapText="1"/>
    </xf>
    <xf numFmtId="43" fontId="5" fillId="0" borderId="2" xfId="1" applyFont="1" applyFill="1" applyBorder="1" applyAlignment="1">
      <alignment horizontal="right" wrapText="1"/>
    </xf>
    <xf numFmtId="43" fontId="8" fillId="0" borderId="2" xfId="1" applyFont="1" applyFill="1" applyBorder="1" applyAlignment="1">
      <alignment horizontal="right" wrapText="1"/>
    </xf>
    <xf numFmtId="2" fontId="9" fillId="0" borderId="27" xfId="0" applyNumberFormat="1" applyFont="1" applyFill="1" applyBorder="1" applyAlignment="1">
      <alignment wrapText="1"/>
    </xf>
    <xf numFmtId="43" fontId="9" fillId="0" borderId="27" xfId="1" applyFont="1" applyFill="1" applyBorder="1" applyAlignment="1">
      <alignment horizontal="right" wrapText="1"/>
    </xf>
    <xf numFmtId="43" fontId="9" fillId="0" borderId="27" xfId="1" applyFont="1" applyFill="1" applyBorder="1" applyAlignment="1">
      <alignment wrapText="1"/>
    </xf>
    <xf numFmtId="43" fontId="8" fillId="0" borderId="27" xfId="1" applyFont="1" applyFill="1" applyBorder="1" applyAlignment="1">
      <alignment horizontal="right" wrapText="1"/>
    </xf>
    <xf numFmtId="2" fontId="8" fillId="0" borderId="23" xfId="0" applyNumberFormat="1" applyFont="1" applyFill="1" applyBorder="1" applyAlignment="1">
      <alignment vertical="center" wrapText="1"/>
    </xf>
    <xf numFmtId="43" fontId="9" fillId="0" borderId="26" xfId="1" applyFont="1" applyFill="1" applyBorder="1" applyAlignment="1">
      <alignment horizontal="right" wrapText="1"/>
    </xf>
    <xf numFmtId="43" fontId="9" fillId="0" borderId="26" xfId="1" applyFont="1" applyFill="1" applyBorder="1" applyAlignment="1">
      <alignment wrapText="1"/>
    </xf>
    <xf numFmtId="43" fontId="8" fillId="0" borderId="26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wrapText="1"/>
    </xf>
    <xf numFmtId="43" fontId="8" fillId="0" borderId="3" xfId="1" applyFont="1" applyFill="1" applyBorder="1" applyAlignment="1">
      <alignment horizontal="right" wrapText="1"/>
    </xf>
    <xf numFmtId="2" fontId="9" fillId="0" borderId="2" xfId="0" applyNumberFormat="1" applyFont="1" applyFill="1" applyBorder="1" applyAlignment="1">
      <alignment wrapText="1"/>
    </xf>
    <xf numFmtId="43" fontId="9" fillId="0" borderId="30" xfId="1" applyFont="1" applyFill="1" applyBorder="1" applyAlignment="1">
      <alignment horizontal="right" wrapText="1"/>
    </xf>
    <xf numFmtId="2" fontId="8" fillId="0" borderId="4" xfId="0" applyNumberFormat="1" applyFont="1" applyFill="1" applyBorder="1" applyAlignment="1">
      <alignment horizontal="right" wrapText="1"/>
    </xf>
    <xf numFmtId="2" fontId="8" fillId="0" borderId="55" xfId="0" applyNumberFormat="1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 wrapText="1"/>
    </xf>
    <xf numFmtId="2" fontId="9" fillId="0" borderId="2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16" fillId="0" borderId="1" xfId="0" applyNumberFormat="1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justify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54" fillId="0" borderId="1" xfId="0" applyFont="1" applyFill="1" applyBorder="1" applyAlignment="1">
      <alignment horizontal="justify" vertical="center" wrapText="1"/>
    </xf>
    <xf numFmtId="0" fontId="54" fillId="0" borderId="1" xfId="0" applyFont="1" applyFill="1" applyBorder="1" applyAlignment="1">
      <alignment vertical="top" wrapText="1"/>
    </xf>
    <xf numFmtId="0" fontId="49" fillId="0" borderId="1" xfId="0" applyFont="1" applyFill="1" applyBorder="1" applyAlignment="1">
      <alignment vertical="center" wrapText="1"/>
    </xf>
    <xf numFmtId="0" fontId="5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justify" vertical="top" wrapText="1"/>
    </xf>
    <xf numFmtId="0" fontId="54" fillId="0" borderId="1" xfId="0" applyFont="1" applyFill="1" applyBorder="1" applyAlignment="1">
      <alignment horizontal="justify" vertical="top" wrapText="1"/>
    </xf>
    <xf numFmtId="2" fontId="51" fillId="0" borderId="1" xfId="0" applyNumberFormat="1" applyFont="1" applyFill="1" applyBorder="1" applyAlignment="1">
      <alignment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justify" vertical="top" wrapText="1"/>
    </xf>
    <xf numFmtId="2" fontId="68" fillId="0" borderId="4" xfId="0" applyNumberFormat="1" applyFont="1" applyFill="1" applyBorder="1" applyAlignment="1">
      <alignment horizontal="right"/>
    </xf>
    <xf numFmtId="43" fontId="2" fillId="0" borderId="27" xfId="1" applyFont="1" applyFill="1" applyBorder="1" applyAlignment="1">
      <alignment horizontal="right" vertical="center"/>
    </xf>
    <xf numFmtId="2" fontId="2" fillId="0" borderId="26" xfId="0" applyNumberFormat="1" applyFont="1" applyFill="1" applyBorder="1" applyAlignment="1">
      <alignment horizontal="right" vertical="center"/>
    </xf>
    <xf numFmtId="0" fontId="2" fillId="0" borderId="3" xfId="0" applyFont="1" applyFill="1" applyBorder="1"/>
    <xf numFmtId="2" fontId="9" fillId="0" borderId="36" xfId="0" applyNumberFormat="1" applyFont="1" applyFill="1" applyBorder="1" applyAlignment="1">
      <alignment horizontal="center" wrapText="1"/>
    </xf>
    <xf numFmtId="2" fontId="32" fillId="0" borderId="23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left"/>
    </xf>
    <xf numFmtId="2" fontId="60" fillId="0" borderId="4" xfId="0" applyNumberFormat="1" applyFont="1" applyFill="1" applyBorder="1" applyAlignment="1">
      <alignment horizontal="right" vertical="center"/>
    </xf>
    <xf numFmtId="2" fontId="67" fillId="0" borderId="1" xfId="0" applyNumberFormat="1" applyFont="1" applyFill="1" applyBorder="1" applyAlignment="1">
      <alignment horizontal="right" vertical="center"/>
    </xf>
    <xf numFmtId="2" fontId="10" fillId="0" borderId="29" xfId="0" applyNumberFormat="1" applyFont="1" applyFill="1" applyBorder="1" applyAlignment="1">
      <alignment horizontal="justify" vertical="center"/>
    </xf>
    <xf numFmtId="2" fontId="20" fillId="0" borderId="0" xfId="0" applyNumberFormat="1" applyFont="1" applyFill="1" applyBorder="1"/>
    <xf numFmtId="2" fontId="30" fillId="2" borderId="71" xfId="0" applyNumberFormat="1" applyFont="1" applyFill="1" applyBorder="1"/>
    <xf numFmtId="0" fontId="25" fillId="2" borderId="0" xfId="0" applyFont="1" applyFill="1" applyAlignment="1">
      <alignment horizontal="centerContinuous"/>
    </xf>
    <xf numFmtId="0" fontId="27" fillId="2" borderId="72" xfId="0" applyFont="1" applyFill="1" applyBorder="1" applyAlignment="1">
      <alignment horizontal="center" vertical="center" wrapText="1"/>
    </xf>
    <xf numFmtId="0" fontId="25" fillId="2" borderId="73" xfId="0" applyFont="1" applyFill="1" applyBorder="1"/>
    <xf numFmtId="0" fontId="25" fillId="2" borderId="71" xfId="0" applyFont="1" applyFill="1" applyBorder="1"/>
    <xf numFmtId="2" fontId="30" fillId="2" borderId="74" xfId="0" applyNumberFormat="1" applyFont="1" applyFill="1" applyBorder="1"/>
    <xf numFmtId="2" fontId="27" fillId="2" borderId="71" xfId="0" applyNumberFormat="1" applyFont="1" applyFill="1" applyBorder="1"/>
    <xf numFmtId="2" fontId="27" fillId="2" borderId="11" xfId="0" applyNumberFormat="1" applyFont="1" applyFill="1" applyBorder="1" applyAlignment="1">
      <alignment wrapText="1"/>
    </xf>
    <xf numFmtId="0" fontId="25" fillId="2" borderId="0" xfId="0" applyFont="1" applyFill="1"/>
    <xf numFmtId="2" fontId="9" fillId="0" borderId="23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0" fillId="0" borderId="33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/>
    </xf>
    <xf numFmtId="0" fontId="2" fillId="0" borderId="12" xfId="0" applyFont="1" applyFill="1" applyBorder="1"/>
    <xf numFmtId="164" fontId="2" fillId="0" borderId="13" xfId="0" applyNumberFormat="1" applyFont="1" applyFill="1" applyBorder="1"/>
    <xf numFmtId="164" fontId="3" fillId="0" borderId="13" xfId="0" applyNumberFormat="1" applyFont="1" applyFill="1" applyBorder="1"/>
    <xf numFmtId="0" fontId="2" fillId="0" borderId="13" xfId="0" applyFont="1" applyFill="1" applyBorder="1"/>
    <xf numFmtId="2" fontId="3" fillId="0" borderId="13" xfId="0" applyNumberFormat="1" applyFont="1" applyFill="1" applyBorder="1"/>
    <xf numFmtId="2" fontId="2" fillId="0" borderId="13" xfId="0" applyNumberFormat="1" applyFont="1" applyFill="1" applyBorder="1"/>
    <xf numFmtId="0" fontId="20" fillId="0" borderId="14" xfId="0" applyFont="1" applyFill="1" applyBorder="1"/>
    <xf numFmtId="0" fontId="19" fillId="0" borderId="15" xfId="0" applyFont="1" applyFill="1" applyBorder="1"/>
    <xf numFmtId="2" fontId="3" fillId="0" borderId="24" xfId="0" applyNumberFormat="1" applyFont="1" applyFill="1" applyBorder="1"/>
    <xf numFmtId="2" fontId="9" fillId="0" borderId="6" xfId="0" applyNumberFormat="1" applyFont="1" applyFill="1" applyBorder="1" applyAlignment="1">
      <alignment horizontal="justify" vertical="center"/>
    </xf>
    <xf numFmtId="2" fontId="9" fillId="0" borderId="6" xfId="0" applyNumberFormat="1" applyFont="1" applyFill="1" applyBorder="1" applyAlignment="1">
      <alignment horizontal="right" vertical="top" wrapText="1"/>
    </xf>
    <xf numFmtId="2" fontId="9" fillId="0" borderId="6" xfId="0" applyNumberFormat="1" applyFont="1" applyFill="1" applyBorder="1"/>
    <xf numFmtId="2" fontId="9" fillId="0" borderId="6" xfId="0" applyNumberFormat="1" applyFont="1" applyFill="1" applyBorder="1" applyAlignment="1">
      <alignment horizontal="right"/>
    </xf>
    <xf numFmtId="2" fontId="8" fillId="0" borderId="6" xfId="0" applyNumberFormat="1" applyFont="1" applyFill="1" applyBorder="1" applyAlignment="1">
      <alignment horizontal="right"/>
    </xf>
    <xf numFmtId="2" fontId="9" fillId="0" borderId="8" xfId="0" applyNumberFormat="1" applyFont="1" applyFill="1" applyBorder="1" applyAlignment="1">
      <alignment horizontal="right" vertical="top" wrapText="1"/>
    </xf>
    <xf numFmtId="2" fontId="9" fillId="0" borderId="8" xfId="0" applyNumberFormat="1" applyFont="1" applyFill="1" applyBorder="1"/>
    <xf numFmtId="2" fontId="9" fillId="0" borderId="8" xfId="0" applyNumberFormat="1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horizontal="right" vertical="top"/>
    </xf>
    <xf numFmtId="2" fontId="9" fillId="0" borderId="48" xfId="0" applyNumberFormat="1" applyFon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right" vertical="top"/>
    </xf>
    <xf numFmtId="2" fontId="9" fillId="0" borderId="15" xfId="0" applyNumberFormat="1" applyFont="1" applyFill="1" applyBorder="1" applyAlignment="1">
      <alignment horizontal="right" vertical="top" wrapText="1"/>
    </xf>
    <xf numFmtId="2" fontId="9" fillId="0" borderId="15" xfId="0" applyNumberFormat="1" applyFont="1" applyFill="1" applyBorder="1" applyAlignment="1">
      <alignment horizontal="right"/>
    </xf>
    <xf numFmtId="2" fontId="9" fillId="0" borderId="15" xfId="0" applyNumberFormat="1" applyFont="1" applyFill="1" applyBorder="1"/>
    <xf numFmtId="2" fontId="8" fillId="0" borderId="15" xfId="0" applyNumberFormat="1" applyFont="1" applyFill="1" applyBorder="1" applyAlignment="1">
      <alignment horizontal="right"/>
    </xf>
    <xf numFmtId="2" fontId="9" fillId="0" borderId="24" xfId="0" applyNumberFormat="1" applyFont="1" applyFill="1" applyBorder="1" applyAlignment="1">
      <alignment horizontal="center"/>
    </xf>
    <xf numFmtId="2" fontId="9" fillId="0" borderId="54" xfId="0" applyNumberFormat="1" applyFont="1" applyFill="1" applyBorder="1" applyAlignment="1">
      <alignment horizontal="right" vertical="top"/>
    </xf>
    <xf numFmtId="2" fontId="8" fillId="0" borderId="33" xfId="0" applyNumberFormat="1" applyFont="1" applyFill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horizontal="right"/>
    </xf>
    <xf numFmtId="2" fontId="31" fillId="0" borderId="48" xfId="0" applyNumberFormat="1" applyFont="1" applyFill="1" applyBorder="1" applyAlignment="1">
      <alignment horizontal="center" vertical="center"/>
    </xf>
    <xf numFmtId="2" fontId="8" fillId="0" borderId="48" xfId="0" applyNumberFormat="1" applyFont="1" applyFill="1" applyBorder="1" applyAlignment="1">
      <alignment vertical="center" wrapText="1"/>
    </xf>
    <xf numFmtId="1" fontId="9" fillId="0" borderId="14" xfId="0" applyNumberFormat="1" applyFont="1" applyFill="1" applyBorder="1" applyAlignment="1">
      <alignment horizontal="right" vertical="center" wrapText="1"/>
    </xf>
    <xf numFmtId="0" fontId="54" fillId="0" borderId="15" xfId="0" applyFont="1" applyFill="1" applyBorder="1" applyAlignment="1">
      <alignment horizontal="justify" vertical="center" wrapText="1"/>
    </xf>
    <xf numFmtId="2" fontId="9" fillId="0" borderId="15" xfId="0" applyNumberFormat="1" applyFont="1" applyFill="1" applyBorder="1" applyAlignment="1">
      <alignment horizontal="right" vertical="center" wrapText="1"/>
    </xf>
    <xf numFmtId="2" fontId="9" fillId="0" borderId="15" xfId="0" applyNumberFormat="1" applyFont="1" applyFill="1" applyBorder="1" applyAlignment="1">
      <alignment vertical="center" wrapText="1"/>
    </xf>
    <xf numFmtId="2" fontId="8" fillId="0" borderId="15" xfId="0" applyNumberFormat="1" applyFont="1" applyFill="1" applyBorder="1" applyAlignment="1">
      <alignment horizontal="right" vertical="center" wrapText="1"/>
    </xf>
    <xf numFmtId="1" fontId="9" fillId="0" borderId="54" xfId="0" applyNumberFormat="1" applyFont="1" applyFill="1" applyBorder="1" applyAlignment="1">
      <alignment horizontal="right" vertical="center" wrapText="1"/>
    </xf>
    <xf numFmtId="0" fontId="54" fillId="0" borderId="33" xfId="0" applyFont="1" applyFill="1" applyBorder="1" applyAlignment="1">
      <alignment horizontal="justify" vertical="center" wrapText="1"/>
    </xf>
    <xf numFmtId="2" fontId="9" fillId="0" borderId="33" xfId="0" applyNumberFormat="1" applyFont="1" applyFill="1" applyBorder="1" applyAlignment="1">
      <alignment horizontal="right" vertical="center" wrapText="1"/>
    </xf>
    <xf numFmtId="2" fontId="9" fillId="0" borderId="33" xfId="0" applyNumberFormat="1" applyFont="1" applyFill="1" applyBorder="1" applyAlignment="1">
      <alignment vertical="center" wrapText="1"/>
    </xf>
    <xf numFmtId="2" fontId="8" fillId="0" borderId="33" xfId="0" applyNumberFormat="1" applyFont="1" applyFill="1" applyBorder="1" applyAlignment="1">
      <alignment horizontal="right" vertical="center" wrapText="1"/>
    </xf>
    <xf numFmtId="2" fontId="45" fillId="0" borderId="7" xfId="0" applyNumberFormat="1" applyFont="1" applyFill="1" applyBorder="1" applyAlignment="1">
      <alignment horizontal="right" vertical="center"/>
    </xf>
    <xf numFmtId="43" fontId="47" fillId="0" borderId="76" xfId="1" applyFont="1" applyFill="1" applyBorder="1" applyAlignment="1">
      <alignment horizontal="right" vertical="center"/>
    </xf>
    <xf numFmtId="43" fontId="47" fillId="0" borderId="76" xfId="1" applyFont="1" applyFill="1" applyBorder="1" applyAlignment="1">
      <alignment vertical="center"/>
    </xf>
    <xf numFmtId="43" fontId="52" fillId="0" borderId="76" xfId="1" applyFont="1" applyFill="1" applyBorder="1" applyAlignment="1">
      <alignment horizontal="right" vertical="center"/>
    </xf>
    <xf numFmtId="2" fontId="46" fillId="0" borderId="7" xfId="0" applyNumberFormat="1" applyFont="1" applyFill="1" applyBorder="1" applyAlignment="1">
      <alignment horizontal="right" vertical="center"/>
    </xf>
    <xf numFmtId="2" fontId="3" fillId="0" borderId="14" xfId="0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vertical="center"/>
    </xf>
    <xf numFmtId="2" fontId="2" fillId="0" borderId="15" xfId="0" applyNumberFormat="1" applyFont="1" applyFill="1" applyBorder="1" applyAlignment="1">
      <alignment vertical="center"/>
    </xf>
    <xf numFmtId="2" fontId="2" fillId="0" borderId="54" xfId="0" applyNumberFormat="1" applyFont="1" applyFill="1" applyBorder="1" applyAlignment="1">
      <alignment horizontal="right" vertical="center"/>
    </xf>
    <xf numFmtId="2" fontId="2" fillId="0" borderId="33" xfId="0" applyNumberFormat="1" applyFont="1" applyFill="1" applyBorder="1" applyAlignment="1">
      <alignment vertical="center" wrapText="1"/>
    </xf>
    <xf numFmtId="2" fontId="2" fillId="0" borderId="33" xfId="0" applyNumberFormat="1" applyFont="1" applyFill="1" applyBorder="1" applyAlignment="1">
      <alignment vertical="center"/>
    </xf>
    <xf numFmtId="2" fontId="3" fillId="0" borderId="33" xfId="0" applyNumberFormat="1" applyFont="1" applyFill="1" applyBorder="1" applyAlignment="1">
      <alignment vertical="center"/>
    </xf>
    <xf numFmtId="2" fontId="52" fillId="0" borderId="4" xfId="0" applyNumberFormat="1" applyFont="1" applyFill="1" applyBorder="1" applyAlignment="1">
      <alignment horizontal="right" vertical="center"/>
    </xf>
    <xf numFmtId="2" fontId="2" fillId="0" borderId="14" xfId="0" applyNumberFormat="1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right" vertical="center"/>
    </xf>
    <xf numFmtId="2" fontId="58" fillId="0" borderId="15" xfId="0" applyNumberFormat="1" applyFont="1" applyFill="1" applyBorder="1" applyAlignment="1">
      <alignment horizontal="right" vertical="center"/>
    </xf>
    <xf numFmtId="2" fontId="2" fillId="0" borderId="54" xfId="0" applyNumberFormat="1" applyFont="1" applyFill="1" applyBorder="1" applyAlignment="1">
      <alignment horizontal="center"/>
    </xf>
    <xf numFmtId="2" fontId="2" fillId="0" borderId="33" xfId="0" applyNumberFormat="1" applyFont="1" applyFill="1" applyBorder="1" applyAlignment="1">
      <alignment horizontal="right" vertical="center"/>
    </xf>
    <xf numFmtId="2" fontId="58" fillId="0" borderId="3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2" fontId="9" fillId="0" borderId="52" xfId="0" applyNumberFormat="1" applyFont="1" applyFill="1" applyBorder="1" applyAlignment="1">
      <alignment horizontal="right" wrapText="1"/>
    </xf>
    <xf numFmtId="2" fontId="2" fillId="0" borderId="28" xfId="0" applyNumberFormat="1" applyFont="1" applyFill="1" applyBorder="1" applyAlignment="1">
      <alignment wrapText="1"/>
    </xf>
    <xf numFmtId="2" fontId="2" fillId="0" borderId="28" xfId="0" applyNumberFormat="1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right"/>
    </xf>
    <xf numFmtId="2" fontId="2" fillId="0" borderId="27" xfId="0" applyNumberFormat="1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vertical="center"/>
    </xf>
    <xf numFmtId="43" fontId="47" fillId="0" borderId="29" xfId="1" applyFont="1" applyFill="1" applyBorder="1" applyAlignment="1">
      <alignment horizontal="right" vertical="center"/>
    </xf>
    <xf numFmtId="43" fontId="47" fillId="0" borderId="29" xfId="1" applyFont="1" applyFill="1" applyBorder="1" applyAlignment="1">
      <alignment vertical="center"/>
    </xf>
    <xf numFmtId="43" fontId="52" fillId="0" borderId="29" xfId="1" applyFont="1" applyFill="1" applyBorder="1" applyAlignment="1">
      <alignment horizontal="right" vertical="center"/>
    </xf>
    <xf numFmtId="2" fontId="2" fillId="0" borderId="27" xfId="0" applyNumberFormat="1" applyFont="1" applyFill="1" applyBorder="1" applyAlignment="1">
      <alignment horizontal="right" vertical="center"/>
    </xf>
    <xf numFmtId="2" fontId="2" fillId="0" borderId="51" xfId="0" applyNumberFormat="1" applyFont="1" applyFill="1" applyBorder="1" applyAlignment="1">
      <alignment horizontal="center" wrapText="1"/>
    </xf>
    <xf numFmtId="2" fontId="2" fillId="0" borderId="34" xfId="0" applyNumberFormat="1" applyFont="1" applyFill="1" applyBorder="1" applyAlignment="1">
      <alignment horizontal="center" wrapText="1"/>
    </xf>
    <xf numFmtId="2" fontId="27" fillId="0" borderId="77" xfId="0" applyNumberFormat="1" applyFont="1" applyFill="1" applyBorder="1" applyAlignment="1"/>
    <xf numFmtId="2" fontId="27" fillId="2" borderId="78" xfId="0" applyNumberFormat="1" applyFont="1" applyFill="1" applyBorder="1" applyAlignment="1"/>
    <xf numFmtId="2" fontId="27" fillId="0" borderId="1" xfId="0" applyNumberFormat="1" applyFont="1" applyFill="1" applyBorder="1" applyAlignment="1"/>
    <xf numFmtId="2" fontId="27" fillId="2" borderId="13" xfId="0" applyNumberFormat="1" applyFont="1" applyFill="1" applyBorder="1" applyAlignment="1"/>
    <xf numFmtId="2" fontId="27" fillId="0" borderId="28" xfId="0" applyNumberFormat="1" applyFont="1" applyFill="1" applyBorder="1" applyAlignment="1"/>
    <xf numFmtId="2" fontId="27" fillId="2" borderId="47" xfId="0" applyNumberFormat="1" applyFont="1" applyFill="1" applyBorder="1" applyAlignment="1"/>
    <xf numFmtId="2" fontId="27" fillId="0" borderId="79" xfId="0" applyNumberFormat="1" applyFont="1" applyFill="1" applyBorder="1" applyAlignment="1"/>
    <xf numFmtId="2" fontId="27" fillId="2" borderId="80" xfId="0" applyNumberFormat="1" applyFont="1" applyFill="1" applyBorder="1" applyAlignment="1"/>
    <xf numFmtId="2" fontId="27" fillId="0" borderId="81" xfId="0" applyNumberFormat="1" applyFont="1" applyFill="1" applyBorder="1" applyAlignment="1"/>
    <xf numFmtId="2" fontId="27" fillId="2" borderId="82" xfId="0" applyNumberFormat="1" applyFont="1" applyFill="1" applyBorder="1" applyAlignment="1"/>
    <xf numFmtId="2" fontId="27" fillId="0" borderId="83" xfId="0" applyNumberFormat="1" applyFont="1" applyFill="1" applyBorder="1" applyAlignment="1"/>
    <xf numFmtId="2" fontId="27" fillId="2" borderId="84" xfId="0" applyNumberFormat="1" applyFont="1" applyFill="1" applyBorder="1" applyAlignment="1"/>
    <xf numFmtId="2" fontId="25" fillId="0" borderId="0" xfId="0" applyNumberFormat="1" applyFont="1" applyFill="1"/>
    <xf numFmtId="0" fontId="2" fillId="0" borderId="2" xfId="0" applyFont="1" applyFill="1" applyBorder="1" applyAlignment="1">
      <alignment wrapText="1"/>
    </xf>
    <xf numFmtId="2" fontId="25" fillId="2" borderId="0" xfId="0" applyNumberFormat="1" applyFont="1" applyFill="1"/>
    <xf numFmtId="2" fontId="27" fillId="0" borderId="85" xfId="0" applyNumberFormat="1" applyFont="1" applyFill="1" applyBorder="1" applyAlignment="1"/>
    <xf numFmtId="2" fontId="27" fillId="2" borderId="86" xfId="0" applyNumberFormat="1" applyFont="1" applyFill="1" applyBorder="1" applyAlignment="1"/>
    <xf numFmtId="2" fontId="30" fillId="2" borderId="0" xfId="0" applyNumberFormat="1" applyFont="1" applyFill="1"/>
    <xf numFmtId="2" fontId="9" fillId="0" borderId="33" xfId="0" applyNumberFormat="1" applyFont="1" applyFill="1" applyBorder="1" applyAlignment="1">
      <alignment horizontal="right" vertical="top" wrapText="1"/>
    </xf>
    <xf numFmtId="2" fontId="9" fillId="0" borderId="6" xfId="0" applyNumberFormat="1" applyFont="1" applyFill="1" applyBorder="1" applyAlignment="1">
      <alignment wrapText="1"/>
    </xf>
    <xf numFmtId="2" fontId="9" fillId="0" borderId="6" xfId="0" applyNumberFormat="1" applyFont="1" applyFill="1" applyBorder="1" applyAlignment="1"/>
    <xf numFmtId="2" fontId="9" fillId="0" borderId="6" xfId="0" applyNumberFormat="1" applyFont="1" applyFill="1" applyBorder="1" applyAlignment="1">
      <alignment horizontal="right" vertical="top"/>
    </xf>
    <xf numFmtId="2" fontId="9" fillId="0" borderId="6" xfId="0" applyNumberFormat="1" applyFont="1" applyFill="1" applyBorder="1" applyAlignment="1">
      <alignment vertical="top" wrapText="1"/>
    </xf>
    <xf numFmtId="2" fontId="8" fillId="0" borderId="6" xfId="0" applyNumberFormat="1" applyFont="1" applyFill="1" applyBorder="1" applyAlignment="1">
      <alignment horizontal="right" vertical="top"/>
    </xf>
    <xf numFmtId="2" fontId="9" fillId="0" borderId="55" xfId="0" applyNumberFormat="1" applyFont="1" applyFill="1" applyBorder="1" applyAlignment="1">
      <alignment horizontal="center" vertical="center" wrapText="1"/>
    </xf>
    <xf numFmtId="2" fontId="9" fillId="0" borderId="6" xfId="1" applyNumberFormat="1" applyFont="1" applyFill="1" applyBorder="1" applyAlignment="1">
      <alignment horizontal="right" vertical="top"/>
    </xf>
    <xf numFmtId="2" fontId="9" fillId="0" borderId="6" xfId="1" applyNumberFormat="1" applyFont="1" applyFill="1" applyBorder="1" applyAlignment="1">
      <alignment vertical="top"/>
    </xf>
    <xf numFmtId="2" fontId="9" fillId="0" borderId="6" xfId="1" applyNumberFormat="1" applyFont="1" applyFill="1" applyBorder="1" applyAlignment="1">
      <alignment horizontal="right" vertical="top" wrapText="1"/>
    </xf>
    <xf numFmtId="2" fontId="8" fillId="0" borderId="6" xfId="1" applyNumberFormat="1" applyFont="1" applyFill="1" applyBorder="1" applyAlignment="1">
      <alignment horizontal="right" vertical="top"/>
    </xf>
    <xf numFmtId="2" fontId="9" fillId="0" borderId="2" xfId="1" applyNumberFormat="1" applyFont="1" applyFill="1" applyBorder="1" applyAlignment="1">
      <alignment horizontal="right" vertical="top"/>
    </xf>
    <xf numFmtId="2" fontId="9" fillId="0" borderId="2" xfId="1" applyNumberFormat="1" applyFont="1" applyFill="1" applyBorder="1" applyAlignment="1">
      <alignment vertical="top"/>
    </xf>
    <xf numFmtId="2" fontId="9" fillId="0" borderId="2" xfId="1" applyNumberFormat="1" applyFont="1" applyFill="1" applyBorder="1" applyAlignment="1">
      <alignment horizontal="right" vertical="top" wrapText="1"/>
    </xf>
    <xf numFmtId="2" fontId="8" fillId="0" borderId="2" xfId="1" applyNumberFormat="1" applyFont="1" applyFill="1" applyBorder="1" applyAlignment="1">
      <alignment horizontal="right" vertical="top"/>
    </xf>
    <xf numFmtId="2" fontId="47" fillId="0" borderId="56" xfId="0" applyNumberFormat="1" applyFont="1" applyFill="1" applyBorder="1" applyAlignment="1">
      <alignment vertical="center" wrapText="1"/>
    </xf>
    <xf numFmtId="2" fontId="9" fillId="0" borderId="30" xfId="0" applyNumberFormat="1" applyFont="1" applyFill="1" applyBorder="1" applyAlignment="1">
      <alignment wrapText="1"/>
    </xf>
    <xf numFmtId="43" fontId="9" fillId="0" borderId="30" xfId="1" applyFont="1" applyFill="1" applyBorder="1" applyAlignment="1">
      <alignment wrapText="1"/>
    </xf>
    <xf numFmtId="43" fontId="8" fillId="0" borderId="30" xfId="1" applyFont="1" applyFill="1" applyBorder="1" applyAlignment="1">
      <alignment horizontal="right" wrapText="1"/>
    </xf>
    <xf numFmtId="2" fontId="8" fillId="0" borderId="36" xfId="0" applyNumberFormat="1" applyFont="1" applyFill="1" applyBorder="1" applyAlignment="1">
      <alignment wrapText="1"/>
    </xf>
    <xf numFmtId="43" fontId="9" fillId="0" borderId="6" xfId="1" applyFont="1" applyFill="1" applyBorder="1" applyAlignment="1">
      <alignment horizontal="right" wrapText="1"/>
    </xf>
    <xf numFmtId="43" fontId="9" fillId="0" borderId="6" xfId="1" applyFont="1" applyFill="1" applyBorder="1" applyAlignment="1">
      <alignment wrapText="1"/>
    </xf>
    <xf numFmtId="43" fontId="8" fillId="0" borderId="6" xfId="1" applyFont="1" applyFill="1" applyBorder="1" applyAlignment="1">
      <alignment horizontal="right" wrapText="1"/>
    </xf>
    <xf numFmtId="2" fontId="8" fillId="0" borderId="54" xfId="0" applyNumberFormat="1" applyFont="1" applyFill="1" applyBorder="1" applyAlignment="1">
      <alignment horizontal="right" wrapText="1"/>
    </xf>
    <xf numFmtId="2" fontId="8" fillId="0" borderId="33" xfId="0" applyNumberFormat="1" applyFont="1" applyFill="1" applyBorder="1" applyAlignment="1">
      <alignment wrapText="1"/>
    </xf>
    <xf numFmtId="43" fontId="9" fillId="0" borderId="33" xfId="1" applyFont="1" applyFill="1" applyBorder="1" applyAlignment="1">
      <alignment horizontal="right" wrapText="1"/>
    </xf>
    <xf numFmtId="43" fontId="9" fillId="0" borderId="33" xfId="1" applyFont="1" applyFill="1" applyBorder="1" applyAlignment="1">
      <alignment wrapText="1"/>
    </xf>
    <xf numFmtId="43" fontId="8" fillId="0" borderId="33" xfId="1" applyFont="1" applyFill="1" applyBorder="1" applyAlignment="1">
      <alignment horizontal="right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8" fillId="0" borderId="54" xfId="0" applyNumberFormat="1" applyFont="1" applyFill="1" applyBorder="1" applyAlignment="1">
      <alignment horizontal="right" vertical="center" wrapText="1"/>
    </xf>
    <xf numFmtId="0" fontId="49" fillId="0" borderId="33" xfId="0" applyFont="1" applyFill="1" applyBorder="1" applyAlignment="1">
      <alignment horizontal="justify" vertical="center" wrapText="1"/>
    </xf>
    <xf numFmtId="2" fontId="9" fillId="0" borderId="75" xfId="0" applyNumberFormat="1" applyFont="1" applyFill="1" applyBorder="1" applyAlignment="1">
      <alignment horizontal="center" vertical="center" wrapText="1"/>
    </xf>
    <xf numFmtId="0" fontId="54" fillId="0" borderId="33" xfId="0" applyFont="1" applyFill="1" applyBorder="1" applyAlignment="1">
      <alignment horizontal="justify" vertical="top" wrapText="1"/>
    </xf>
    <xf numFmtId="2" fontId="8" fillId="0" borderId="14" xfId="0" applyNumberFormat="1" applyFont="1" applyFill="1" applyBorder="1" applyAlignment="1">
      <alignment horizontal="right" vertical="center" wrapText="1"/>
    </xf>
    <xf numFmtId="0" fontId="50" fillId="0" borderId="15" xfId="0" applyFont="1" applyFill="1" applyBorder="1" applyAlignment="1">
      <alignment vertical="top" wrapText="1"/>
    </xf>
    <xf numFmtId="0" fontId="54" fillId="0" borderId="33" xfId="0" applyFont="1" applyFill="1" applyBorder="1" applyAlignment="1">
      <alignment vertical="top" wrapText="1"/>
    </xf>
    <xf numFmtId="0" fontId="49" fillId="0" borderId="15" xfId="0" applyFont="1" applyFill="1" applyBorder="1" applyAlignment="1">
      <alignment vertical="top" wrapText="1"/>
    </xf>
    <xf numFmtId="2" fontId="2" fillId="0" borderId="15" xfId="0" applyNumberFormat="1" applyFont="1" applyFill="1" applyBorder="1" applyAlignment="1">
      <alignment horizontal="right" vertical="center" wrapText="1"/>
    </xf>
    <xf numFmtId="2" fontId="2" fillId="0" borderId="15" xfId="0" applyNumberFormat="1" applyFont="1" applyFill="1" applyBorder="1" applyAlignment="1">
      <alignment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2" fontId="2" fillId="0" borderId="24" xfId="0" applyNumberFormat="1" applyFont="1" applyFill="1" applyBorder="1" applyAlignment="1">
      <alignment horizontal="center" vertical="center" wrapText="1"/>
    </xf>
    <xf numFmtId="2" fontId="2" fillId="0" borderId="33" xfId="0" applyNumberFormat="1" applyFont="1" applyFill="1" applyBorder="1" applyAlignment="1">
      <alignment horizontal="right" vertical="center" wrapText="1"/>
    </xf>
    <xf numFmtId="2" fontId="3" fillId="0" borderId="33" xfId="0" applyNumberFormat="1" applyFont="1" applyFill="1" applyBorder="1" applyAlignment="1">
      <alignment horizontal="right" vertical="center" wrapText="1"/>
    </xf>
    <xf numFmtId="2" fontId="2" fillId="0" borderId="75" xfId="0" applyNumberFormat="1" applyFont="1" applyFill="1" applyBorder="1" applyAlignment="1">
      <alignment horizontal="center" vertical="center" wrapText="1"/>
    </xf>
    <xf numFmtId="43" fontId="47" fillId="0" borderId="1" xfId="1" applyFont="1" applyFill="1" applyBorder="1" applyAlignment="1">
      <alignment horizontal="right" vertical="center"/>
    </xf>
    <xf numFmtId="43" fontId="47" fillId="0" borderId="1" xfId="1" applyFont="1" applyFill="1" applyBorder="1" applyAlignment="1">
      <alignment vertical="center"/>
    </xf>
    <xf numFmtId="43" fontId="52" fillId="0" borderId="1" xfId="1" applyFont="1" applyFill="1" applyBorder="1" applyAlignment="1">
      <alignment horizontal="right" vertical="center"/>
    </xf>
    <xf numFmtId="2" fontId="2" fillId="0" borderId="30" xfId="0" applyNumberFormat="1" applyFont="1" applyFill="1" applyBorder="1" applyAlignment="1">
      <alignment horizontal="right" vertical="center"/>
    </xf>
    <xf numFmtId="2" fontId="3" fillId="0" borderId="52" xfId="0" applyNumberFormat="1" applyFont="1" applyFill="1" applyBorder="1" applyAlignment="1">
      <alignment horizontal="center"/>
    </xf>
    <xf numFmtId="2" fontId="2" fillId="0" borderId="28" xfId="0" applyNumberFormat="1" applyFont="1" applyFill="1" applyBorder="1" applyAlignment="1">
      <alignment horizontal="right" vertical="center"/>
    </xf>
    <xf numFmtId="2" fontId="2" fillId="0" borderId="28" xfId="0" applyNumberFormat="1" applyFont="1" applyFill="1" applyBorder="1" applyAlignment="1">
      <alignment vertical="center"/>
    </xf>
    <xf numFmtId="2" fontId="58" fillId="0" borderId="28" xfId="0" applyNumberFormat="1" applyFont="1" applyFill="1" applyBorder="1" applyAlignment="1">
      <alignment horizontal="right" vertical="center"/>
    </xf>
    <xf numFmtId="2" fontId="5" fillId="0" borderId="47" xfId="0" applyNumberFormat="1" applyFont="1" applyFill="1" applyBorder="1" applyAlignment="1">
      <alignment horizontal="center" vertical="center"/>
    </xf>
    <xf numFmtId="2" fontId="9" fillId="0" borderId="30" xfId="0" applyNumberFormat="1" applyFont="1" applyFill="1" applyBorder="1" applyAlignment="1">
      <alignment horizontal="right" vertical="top" wrapText="1"/>
    </xf>
    <xf numFmtId="0" fontId="20" fillId="0" borderId="70" xfId="0" applyFont="1" applyBorder="1"/>
    <xf numFmtId="0" fontId="20" fillId="0" borderId="68" xfId="0" applyFont="1" applyBorder="1"/>
    <xf numFmtId="2" fontId="20" fillId="0" borderId="68" xfId="0" applyNumberFormat="1" applyFont="1" applyBorder="1"/>
    <xf numFmtId="2" fontId="20" fillId="0" borderId="69" xfId="0" applyNumberFormat="1" applyFont="1" applyBorder="1"/>
    <xf numFmtId="2" fontId="20" fillId="0" borderId="70" xfId="0" applyNumberFormat="1" applyFont="1" applyBorder="1"/>
    <xf numFmtId="2" fontId="9" fillId="0" borderId="3" xfId="0" applyNumberFormat="1" applyFont="1" applyFill="1" applyBorder="1" applyAlignment="1">
      <alignment horizontal="justify"/>
    </xf>
    <xf numFmtId="2" fontId="2" fillId="0" borderId="2" xfId="0" applyNumberFormat="1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right" wrapText="1"/>
    </xf>
    <xf numFmtId="0" fontId="3" fillId="0" borderId="29" xfId="0" applyFont="1" applyFill="1" applyBorder="1" applyAlignment="1">
      <alignment horizontal="right"/>
    </xf>
    <xf numFmtId="2" fontId="2" fillId="0" borderId="36" xfId="0" applyNumberFormat="1" applyFont="1" applyFill="1" applyBorder="1" applyAlignment="1">
      <alignment horizontal="center" wrapText="1"/>
    </xf>
    <xf numFmtId="0" fontId="44" fillId="0" borderId="20" xfId="0" applyFont="1" applyFill="1" applyBorder="1" applyAlignment="1">
      <alignment wrapText="1"/>
    </xf>
    <xf numFmtId="2" fontId="9" fillId="0" borderId="76" xfId="0" applyNumberFormat="1" applyFont="1" applyFill="1" applyBorder="1" applyAlignment="1">
      <alignment horizontal="justify" vertical="center"/>
    </xf>
    <xf numFmtId="2" fontId="9" fillId="0" borderId="3" xfId="0" applyNumberFormat="1" applyFont="1" applyFill="1" applyBorder="1" applyAlignment="1" applyProtection="1">
      <alignment horizontal="justify"/>
      <protection locked="0"/>
    </xf>
    <xf numFmtId="2" fontId="62" fillId="0" borderId="3" xfId="0" applyNumberFormat="1" applyFont="1" applyFill="1" applyBorder="1" applyAlignment="1">
      <alignment vertical="center"/>
    </xf>
    <xf numFmtId="2" fontId="7" fillId="0" borderId="27" xfId="0" applyNumberFormat="1" applyFont="1" applyFill="1" applyBorder="1" applyAlignment="1">
      <alignment vertical="center"/>
    </xf>
    <xf numFmtId="2" fontId="52" fillId="0" borderId="25" xfId="0" applyNumberFormat="1" applyFont="1" applyFill="1" applyBorder="1" applyAlignment="1">
      <alignment vertical="center"/>
    </xf>
    <xf numFmtId="2" fontId="47" fillId="0" borderId="2" xfId="0" applyNumberFormat="1" applyFont="1" applyFill="1" applyBorder="1" applyAlignment="1">
      <alignment vertical="center"/>
    </xf>
    <xf numFmtId="2" fontId="47" fillId="0" borderId="1" xfId="0" applyNumberFormat="1" applyFont="1" applyFill="1" applyBorder="1" applyAlignment="1">
      <alignment vertical="center"/>
    </xf>
    <xf numFmtId="2" fontId="47" fillId="0" borderId="27" xfId="0" applyNumberFormat="1" applyFont="1" applyFill="1" applyBorder="1" applyAlignment="1">
      <alignment vertical="center"/>
    </xf>
    <xf numFmtId="2" fontId="47" fillId="0" borderId="26" xfId="0" applyNumberFormat="1" applyFont="1" applyFill="1" applyBorder="1" applyAlignment="1">
      <alignment vertical="center" wrapText="1"/>
    </xf>
    <xf numFmtId="2" fontId="47" fillId="0" borderId="32" xfId="0" applyNumberFormat="1" applyFont="1" applyFill="1" applyBorder="1" applyAlignment="1">
      <alignment vertical="center" wrapText="1"/>
    </xf>
    <xf numFmtId="2" fontId="52" fillId="0" borderId="76" xfId="0" applyNumberFormat="1" applyFont="1" applyFill="1" applyBorder="1" applyAlignment="1">
      <alignment vertical="center"/>
    </xf>
    <xf numFmtId="2" fontId="47" fillId="0" borderId="30" xfId="0" applyNumberFormat="1" applyFont="1" applyFill="1" applyBorder="1" applyAlignment="1">
      <alignment vertical="center" wrapText="1"/>
    </xf>
    <xf numFmtId="2" fontId="52" fillId="0" borderId="3" xfId="0" applyNumberFormat="1" applyFont="1" applyFill="1" applyBorder="1" applyAlignment="1">
      <alignment vertical="center"/>
    </xf>
    <xf numFmtId="2" fontId="47" fillId="0" borderId="6" xfId="0" applyNumberFormat="1" applyFont="1" applyFill="1" applyBorder="1" applyAlignment="1">
      <alignment vertical="center" wrapText="1"/>
    </xf>
    <xf numFmtId="2" fontId="53" fillId="0" borderId="3" xfId="0" applyNumberFormat="1" applyFont="1" applyFill="1" applyBorder="1" applyAlignment="1">
      <alignment vertical="center"/>
    </xf>
    <xf numFmtId="2" fontId="52" fillId="0" borderId="27" xfId="0" applyNumberFormat="1" applyFont="1" applyFill="1" applyBorder="1" applyAlignment="1">
      <alignment vertical="center"/>
    </xf>
    <xf numFmtId="2" fontId="47" fillId="0" borderId="76" xfId="0" applyNumberFormat="1" applyFont="1" applyFill="1" applyBorder="1" applyAlignment="1">
      <alignment vertical="center" wrapText="1"/>
    </xf>
    <xf numFmtId="2" fontId="47" fillId="0" borderId="3" xfId="0" applyNumberFormat="1" applyFont="1" applyFill="1" applyBorder="1" applyAlignment="1">
      <alignment vertical="center" wrapText="1"/>
    </xf>
    <xf numFmtId="2" fontId="52" fillId="0" borderId="28" xfId="0" applyNumberFormat="1" applyFont="1" applyFill="1" applyBorder="1" applyAlignment="1">
      <alignment vertical="center"/>
    </xf>
    <xf numFmtId="0" fontId="54" fillId="0" borderId="87" xfId="0" applyFont="1" applyFill="1" applyBorder="1"/>
    <xf numFmtId="0" fontId="20" fillId="0" borderId="87" xfId="0" applyFont="1" applyFill="1" applyBorder="1"/>
    <xf numFmtId="2" fontId="47" fillId="0" borderId="2" xfId="0" applyNumberFormat="1" applyFont="1" applyFill="1" applyBorder="1" applyAlignment="1">
      <alignment vertical="center" wrapText="1"/>
    </xf>
    <xf numFmtId="0" fontId="60" fillId="0" borderId="3" xfId="0" applyFont="1" applyFill="1" applyBorder="1"/>
    <xf numFmtId="2" fontId="52" fillId="0" borderId="27" xfId="0" applyNumberFormat="1" applyFont="1" applyFill="1" applyBorder="1" applyAlignment="1">
      <alignment vertical="center" wrapText="1"/>
    </xf>
    <xf numFmtId="2" fontId="47" fillId="0" borderId="29" xfId="0" applyNumberFormat="1" applyFont="1" applyFill="1" applyBorder="1" applyAlignment="1">
      <alignment vertical="center" wrapText="1"/>
    </xf>
    <xf numFmtId="0" fontId="2" fillId="0" borderId="27" xfId="0" applyFont="1" applyFill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2" fontId="2" fillId="0" borderId="26" xfId="0" applyNumberFormat="1" applyFont="1" applyFill="1" applyBorder="1" applyAlignment="1">
      <alignment wrapText="1"/>
    </xf>
    <xf numFmtId="0" fontId="2" fillId="0" borderId="30" xfId="0" applyFont="1" applyFill="1" applyBorder="1"/>
    <xf numFmtId="0" fontId="2" fillId="0" borderId="2" xfId="0" applyFont="1" applyFill="1" applyBorder="1"/>
    <xf numFmtId="2" fontId="2" fillId="0" borderId="33" xfId="0" applyNumberFormat="1" applyFont="1" applyFill="1" applyBorder="1" applyAlignment="1">
      <alignment wrapText="1"/>
    </xf>
    <xf numFmtId="2" fontId="52" fillId="0" borderId="3" xfId="2" applyNumberFormat="1" applyFont="1" applyFill="1" applyBorder="1" applyAlignment="1">
      <alignment wrapText="1"/>
    </xf>
    <xf numFmtId="2" fontId="2" fillId="0" borderId="27" xfId="2" applyNumberFormat="1" applyFont="1" applyFill="1" applyBorder="1" applyAlignment="1">
      <alignment wrapText="1"/>
    </xf>
    <xf numFmtId="0" fontId="2" fillId="0" borderId="26" xfId="0" applyFont="1" applyFill="1" applyBorder="1"/>
    <xf numFmtId="2" fontId="8" fillId="0" borderId="1" xfId="0" applyNumberFormat="1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left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wrapText="1"/>
    </xf>
    <xf numFmtId="2" fontId="69" fillId="0" borderId="1" xfId="0" applyNumberFormat="1" applyFont="1" applyFill="1" applyBorder="1" applyAlignment="1">
      <alignment wrapText="1"/>
    </xf>
    <xf numFmtId="2" fontId="2" fillId="0" borderId="15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 wrapText="1"/>
    </xf>
    <xf numFmtId="0" fontId="69" fillId="0" borderId="28" xfId="0" applyFont="1" applyFill="1" applyBorder="1"/>
    <xf numFmtId="2" fontId="3" fillId="0" borderId="25" xfId="0" applyNumberFormat="1" applyFont="1" applyFill="1" applyBorder="1" applyAlignment="1">
      <alignment wrapText="1"/>
    </xf>
    <xf numFmtId="2" fontId="27" fillId="0" borderId="88" xfId="0" applyNumberFormat="1" applyFont="1" applyFill="1" applyBorder="1"/>
    <xf numFmtId="0" fontId="86" fillId="0" borderId="0" xfId="0" applyFont="1" applyAlignment="1"/>
    <xf numFmtId="2" fontId="87" fillId="0" borderId="3" xfId="0" applyNumberFormat="1" applyFont="1" applyBorder="1" applyAlignment="1"/>
    <xf numFmtId="2" fontId="87" fillId="0" borderId="23" xfId="0" applyNumberFormat="1" applyFont="1" applyBorder="1" applyAlignment="1"/>
    <xf numFmtId="2" fontId="8" fillId="0" borderId="49" xfId="0" applyNumberFormat="1" applyFont="1" applyFill="1" applyBorder="1" applyAlignment="1">
      <alignment horizontal="right" vertical="center"/>
    </xf>
    <xf numFmtId="2" fontId="12" fillId="0" borderId="2" xfId="0" applyNumberFormat="1" applyFont="1" applyFill="1" applyBorder="1" applyAlignment="1">
      <alignment horizontal="justify" vertical="center"/>
    </xf>
    <xf numFmtId="2" fontId="10" fillId="0" borderId="13" xfId="0" applyNumberFormat="1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89" xfId="0" applyNumberFormat="1" applyFont="1" applyFill="1" applyBorder="1" applyAlignment="1">
      <alignment horizontal="right" vertical="top"/>
    </xf>
    <xf numFmtId="0" fontId="54" fillId="0" borderId="28" xfId="0" applyFont="1" applyFill="1" applyBorder="1" applyAlignment="1">
      <alignment horizontal="justify" vertical="top" wrapText="1"/>
    </xf>
    <xf numFmtId="2" fontId="3" fillId="0" borderId="28" xfId="0" applyNumberFormat="1" applyFont="1" applyFill="1" applyBorder="1" applyAlignment="1">
      <alignment horizontal="right" vertical="center" wrapText="1"/>
    </xf>
    <xf numFmtId="2" fontId="9" fillId="0" borderId="68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center" wrapText="1"/>
    </xf>
    <xf numFmtId="2" fontId="54" fillId="0" borderId="1" xfId="0" applyNumberFormat="1" applyFont="1" applyFill="1" applyBorder="1" applyAlignment="1">
      <alignment vertical="top" wrapText="1"/>
    </xf>
    <xf numFmtId="2" fontId="54" fillId="0" borderId="1" xfId="0" applyNumberFormat="1" applyFont="1" applyFill="1" applyBorder="1" applyAlignment="1">
      <alignment vertical="top"/>
    </xf>
    <xf numFmtId="2" fontId="9" fillId="0" borderId="1" xfId="0" applyNumberFormat="1" applyFont="1" applyFill="1" applyBorder="1" applyAlignment="1">
      <alignment horizontal="center" vertical="center" wrapText="1"/>
    </xf>
    <xf numFmtId="2" fontId="54" fillId="0" borderId="1" xfId="0" applyNumberFormat="1" applyFont="1" applyFill="1" applyBorder="1" applyAlignment="1">
      <alignment horizontal="justify"/>
    </xf>
    <xf numFmtId="2" fontId="9" fillId="0" borderId="1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right"/>
    </xf>
    <xf numFmtId="43" fontId="2" fillId="0" borderId="3" xfId="1" applyFont="1" applyFill="1" applyBorder="1" applyAlignment="1">
      <alignment vertical="center"/>
    </xf>
    <xf numFmtId="0" fontId="2" fillId="0" borderId="3" xfId="0" applyFont="1" applyFill="1" applyBorder="1" applyAlignment="1">
      <alignment wrapText="1"/>
    </xf>
    <xf numFmtId="0" fontId="41" fillId="0" borderId="1" xfId="0" applyFont="1" applyFill="1" applyBorder="1" applyAlignment="1">
      <alignment horizontal="left" wrapText="1"/>
    </xf>
    <xf numFmtId="165" fontId="47" fillId="0" borderId="29" xfId="1" applyNumberFormat="1" applyFont="1" applyFill="1" applyBorder="1" applyAlignment="1">
      <alignment horizontal="right" vertical="center"/>
    </xf>
    <xf numFmtId="0" fontId="88" fillId="0" borderId="1" xfId="0" applyFont="1" applyBorder="1" applyAlignment="1">
      <alignment horizontal="center"/>
    </xf>
    <xf numFmtId="0" fontId="88" fillId="0" borderId="1" xfId="0" applyFont="1" applyBorder="1"/>
    <xf numFmtId="0" fontId="89" fillId="0" borderId="1" xfId="0" applyFont="1" applyBorder="1"/>
    <xf numFmtId="0" fontId="82" fillId="0" borderId="0" xfId="0" applyFont="1"/>
    <xf numFmtId="0" fontId="90" fillId="0" borderId="1" xfId="0" applyFont="1" applyBorder="1" applyAlignment="1">
      <alignment horizontal="center"/>
    </xf>
    <xf numFmtId="0" fontId="90" fillId="0" borderId="1" xfId="0" applyFont="1" applyBorder="1"/>
    <xf numFmtId="0" fontId="91" fillId="0" borderId="1" xfId="0" applyFont="1" applyBorder="1"/>
    <xf numFmtId="2" fontId="82" fillId="0" borderId="0" xfId="0" applyNumberFormat="1" applyFont="1"/>
    <xf numFmtId="2" fontId="90" fillId="0" borderId="1" xfId="0" applyNumberFormat="1" applyFont="1" applyBorder="1" applyAlignment="1">
      <alignment horizontal="right"/>
    </xf>
    <xf numFmtId="0" fontId="90" fillId="0" borderId="1" xfId="0" applyFont="1" applyBorder="1" applyAlignment="1">
      <alignment horizontal="right"/>
    </xf>
    <xf numFmtId="2" fontId="88" fillId="0" borderId="1" xfId="0" applyNumberFormat="1" applyFont="1" applyBorder="1" applyAlignment="1">
      <alignment horizontal="right"/>
    </xf>
    <xf numFmtId="0" fontId="88" fillId="0" borderId="1" xfId="0" applyFont="1" applyBorder="1" applyAlignment="1">
      <alignment horizontal="right"/>
    </xf>
    <xf numFmtId="1" fontId="8" fillId="0" borderId="12" xfId="0" applyNumberFormat="1" applyFont="1" applyFill="1" applyBorder="1" applyAlignment="1">
      <alignment horizontal="right" vertical="center" wrapText="1"/>
    </xf>
    <xf numFmtId="1" fontId="8" fillId="0" borderId="14" xfId="0" applyNumberFormat="1" applyFont="1" applyFill="1" applyBorder="1" applyAlignment="1">
      <alignment horizontal="right" vertical="center" wrapText="1"/>
    </xf>
    <xf numFmtId="1" fontId="8" fillId="0" borderId="52" xfId="0" applyNumberFormat="1" applyFont="1" applyFill="1" applyBorder="1" applyAlignment="1">
      <alignment horizontal="right" vertical="top"/>
    </xf>
    <xf numFmtId="1" fontId="9" fillId="0" borderId="1" xfId="0" applyNumberFormat="1" applyFont="1" applyFill="1" applyBorder="1" applyAlignment="1">
      <alignment horizontal="right" vertical="top"/>
    </xf>
    <xf numFmtId="0" fontId="27" fillId="0" borderId="72" xfId="0" applyFont="1" applyFill="1" applyBorder="1" applyAlignment="1">
      <alignment horizontal="center" vertical="center" wrapText="1"/>
    </xf>
    <xf numFmtId="0" fontId="25" fillId="0" borderId="73" xfId="0" applyFont="1" applyFill="1" applyBorder="1"/>
    <xf numFmtId="0" fontId="25" fillId="0" borderId="71" xfId="0" applyFont="1" applyFill="1" applyBorder="1"/>
    <xf numFmtId="2" fontId="30" fillId="0" borderId="71" xfId="0" applyNumberFormat="1" applyFont="1" applyFill="1" applyBorder="1"/>
    <xf numFmtId="2" fontId="30" fillId="0" borderId="74" xfId="0" applyNumberFormat="1" applyFont="1" applyFill="1" applyBorder="1"/>
    <xf numFmtId="2" fontId="27" fillId="0" borderId="71" xfId="0" applyNumberFormat="1" applyFont="1" applyFill="1" applyBorder="1"/>
    <xf numFmtId="2" fontId="27" fillId="0" borderId="11" xfId="0" applyNumberFormat="1" applyFont="1" applyFill="1" applyBorder="1" applyAlignment="1">
      <alignment wrapText="1"/>
    </xf>
    <xf numFmtId="2" fontId="27" fillId="0" borderId="78" xfId="0" applyNumberFormat="1" applyFont="1" applyFill="1" applyBorder="1" applyAlignment="1"/>
    <xf numFmtId="2" fontId="27" fillId="0" borderId="13" xfId="0" applyNumberFormat="1" applyFont="1" applyFill="1" applyBorder="1" applyAlignment="1"/>
    <xf numFmtId="2" fontId="27" fillId="0" borderId="47" xfId="0" applyNumberFormat="1" applyFont="1" applyFill="1" applyBorder="1" applyAlignment="1"/>
    <xf numFmtId="2" fontId="27" fillId="0" borderId="80" xfId="0" applyNumberFormat="1" applyFont="1" applyFill="1" applyBorder="1" applyAlignment="1"/>
    <xf numFmtId="2" fontId="27" fillId="0" borderId="86" xfId="0" applyNumberFormat="1" applyFont="1" applyFill="1" applyBorder="1" applyAlignment="1"/>
    <xf numFmtId="2" fontId="27" fillId="0" borderId="82" xfId="0" applyNumberFormat="1" applyFont="1" applyFill="1" applyBorder="1" applyAlignment="1"/>
    <xf numFmtId="2" fontId="27" fillId="0" borderId="84" xfId="0" applyNumberFormat="1" applyFont="1" applyFill="1" applyBorder="1" applyAlignment="1"/>
    <xf numFmtId="2" fontId="9" fillId="0" borderId="3" xfId="0" applyNumberFormat="1" applyFont="1" applyFill="1" applyBorder="1" applyAlignment="1">
      <alignment horizontal="justify" vertical="justify" wrapText="1"/>
    </xf>
    <xf numFmtId="0" fontId="92" fillId="0" borderId="0" xfId="0" applyFont="1" applyFill="1" applyAlignment="1"/>
    <xf numFmtId="0" fontId="87" fillId="0" borderId="0" xfId="0" applyFont="1" applyFill="1"/>
    <xf numFmtId="0" fontId="87" fillId="0" borderId="0" xfId="0" applyFont="1" applyFill="1" applyAlignment="1">
      <alignment wrapText="1"/>
    </xf>
    <xf numFmtId="0" fontId="87" fillId="0" borderId="0" xfId="0" applyFont="1" applyFill="1" applyAlignment="1">
      <alignment horizontal="left"/>
    </xf>
    <xf numFmtId="0" fontId="93" fillId="0" borderId="3" xfId="0" applyFont="1" applyFill="1" applyBorder="1" applyAlignment="1"/>
    <xf numFmtId="0" fontId="93" fillId="0" borderId="3" xfId="0" applyFont="1" applyFill="1" applyBorder="1" applyAlignment="1">
      <alignment wrapText="1"/>
    </xf>
    <xf numFmtId="0" fontId="87" fillId="0" borderId="3" xfId="0" applyFont="1" applyFill="1" applyBorder="1" applyAlignment="1"/>
    <xf numFmtId="0" fontId="93" fillId="0" borderId="0" xfId="0" applyFont="1" applyFill="1"/>
    <xf numFmtId="166" fontId="9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54" fillId="0" borderId="0" xfId="0" applyFont="1" applyFill="1" applyAlignment="1">
      <alignment wrapText="1"/>
    </xf>
    <xf numFmtId="0" fontId="54" fillId="0" borderId="90" xfId="0" applyFont="1" applyFill="1" applyBorder="1" applyAlignment="1">
      <alignment vertical="top" wrapText="1"/>
    </xf>
    <xf numFmtId="2" fontId="2" fillId="0" borderId="3" xfId="0" applyNumberFormat="1" applyFont="1" applyFill="1" applyBorder="1" applyAlignment="1">
      <alignment vertical="center" wrapText="1"/>
    </xf>
    <xf numFmtId="0" fontId="69" fillId="0" borderId="3" xfId="0" applyFont="1" applyFill="1" applyBorder="1" applyAlignment="1">
      <alignment wrapText="1"/>
    </xf>
    <xf numFmtId="43" fontId="45" fillId="0" borderId="3" xfId="1" applyFont="1" applyFill="1" applyBorder="1" applyAlignment="1">
      <alignment horizontal="right" wrapText="1"/>
    </xf>
    <xf numFmtId="0" fontId="44" fillId="0" borderId="0" xfId="0" applyFont="1" applyFill="1" applyBorder="1" applyAlignment="1">
      <alignment wrapText="1"/>
    </xf>
    <xf numFmtId="2" fontId="9" fillId="0" borderId="55" xfId="0" applyNumberFormat="1" applyFont="1" applyFill="1" applyBorder="1" applyAlignment="1">
      <alignment horizontal="center"/>
    </xf>
    <xf numFmtId="2" fontId="8" fillId="0" borderId="8" xfId="0" applyNumberFormat="1" applyFont="1" applyFill="1" applyBorder="1" applyAlignment="1">
      <alignment vertical="top"/>
    </xf>
    <xf numFmtId="2" fontId="9" fillId="0" borderId="8" xfId="0" applyNumberFormat="1" applyFont="1" applyFill="1" applyBorder="1" applyAlignment="1">
      <alignment horizontal="right" vertical="top"/>
    </xf>
    <xf numFmtId="2" fontId="8" fillId="0" borderId="1" xfId="0" applyNumberFormat="1" applyFont="1" applyFill="1" applyBorder="1" applyAlignment="1">
      <alignment vertical="top"/>
    </xf>
    <xf numFmtId="2" fontId="8" fillId="0" borderId="15" xfId="0" applyNumberFormat="1" applyFont="1" applyFill="1" applyBorder="1" applyAlignment="1">
      <alignment horizontal="justify" vertical="top"/>
    </xf>
    <xf numFmtId="2" fontId="9" fillId="0" borderId="33" xfId="0" applyNumberFormat="1" applyFont="1" applyFill="1" applyBorder="1" applyAlignment="1">
      <alignment horizontal="justify"/>
    </xf>
    <xf numFmtId="2" fontId="9" fillId="0" borderId="75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left" vertical="justify"/>
    </xf>
    <xf numFmtId="2" fontId="9" fillId="0" borderId="55" xfId="0" applyNumberFormat="1" applyFont="1" applyFill="1" applyBorder="1" applyAlignment="1">
      <alignment horizontal="center" wrapText="1"/>
    </xf>
    <xf numFmtId="2" fontId="9" fillId="0" borderId="3" xfId="0" applyNumberFormat="1" applyFont="1" applyFill="1" applyBorder="1" applyAlignment="1"/>
    <xf numFmtId="2" fontId="9" fillId="0" borderId="8" xfId="0" applyNumberFormat="1" applyFont="1" applyFill="1" applyBorder="1" applyAlignment="1">
      <alignment vertical="justify"/>
    </xf>
    <xf numFmtId="2" fontId="9" fillId="0" borderId="8" xfId="0" applyNumberFormat="1" applyFont="1" applyFill="1" applyBorder="1" applyAlignment="1"/>
    <xf numFmtId="0" fontId="9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wrapText="1"/>
    </xf>
    <xf numFmtId="2" fontId="9" fillId="0" borderId="55" xfId="0" applyNumberFormat="1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vertical="top" wrapText="1"/>
    </xf>
    <xf numFmtId="2" fontId="8" fillId="0" borderId="8" xfId="0" applyNumberFormat="1" applyFont="1" applyFill="1" applyBorder="1" applyAlignment="1">
      <alignment horizontal="right" vertical="top"/>
    </xf>
    <xf numFmtId="2" fontId="9" fillId="0" borderId="48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right"/>
    </xf>
    <xf numFmtId="0" fontId="87" fillId="0" borderId="91" xfId="0" applyFont="1" applyFill="1" applyBorder="1"/>
    <xf numFmtId="0" fontId="87" fillId="0" borderId="92" xfId="0" applyFont="1" applyFill="1" applyBorder="1"/>
    <xf numFmtId="0" fontId="87" fillId="0" borderId="92" xfId="0" applyFont="1" applyFill="1" applyBorder="1" applyAlignment="1">
      <alignment wrapText="1"/>
    </xf>
    <xf numFmtId="2" fontId="9" fillId="0" borderId="6" xfId="0" applyNumberFormat="1" applyFont="1" applyFill="1" applyBorder="1" applyAlignment="1">
      <alignment vertical="top"/>
    </xf>
    <xf numFmtId="2" fontId="9" fillId="0" borderId="8" xfId="0" applyNumberFormat="1" applyFont="1" applyFill="1" applyBorder="1" applyAlignment="1">
      <alignment horizontal="justify" vertical="center"/>
    </xf>
    <xf numFmtId="2" fontId="9" fillId="0" borderId="8" xfId="0" applyNumberFormat="1" applyFont="1" applyFill="1" applyBorder="1" applyAlignment="1">
      <alignment vertical="top"/>
    </xf>
    <xf numFmtId="2" fontId="9" fillId="0" borderId="48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 applyProtection="1">
      <alignment horizontal="justify"/>
      <protection locked="0"/>
    </xf>
    <xf numFmtId="2" fontId="9" fillId="0" borderId="28" xfId="0" applyNumberFormat="1" applyFont="1" applyFill="1" applyBorder="1" applyAlignment="1">
      <alignment horizontal="justify" vertical="center"/>
    </xf>
    <xf numFmtId="2" fontId="31" fillId="0" borderId="47" xfId="0" applyNumberFormat="1" applyFont="1" applyFill="1" applyBorder="1" applyAlignment="1">
      <alignment horizontal="center" vertical="center"/>
    </xf>
    <xf numFmtId="2" fontId="33" fillId="0" borderId="23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right"/>
    </xf>
    <xf numFmtId="2" fontId="9" fillId="2" borderId="3" xfId="0" applyNumberFormat="1" applyFont="1" applyFill="1" applyBorder="1" applyAlignment="1">
      <alignment horizontal="right" vertical="top"/>
    </xf>
    <xf numFmtId="2" fontId="9" fillId="2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top"/>
    </xf>
    <xf numFmtId="0" fontId="93" fillId="0" borderId="69" xfId="0" applyFont="1" applyFill="1" applyBorder="1"/>
    <xf numFmtId="2" fontId="32" fillId="0" borderId="55" xfId="0" applyNumberFormat="1" applyFont="1" applyFill="1" applyBorder="1" applyAlignment="1">
      <alignment horizontal="center" vertical="center" wrapText="1"/>
    </xf>
    <xf numFmtId="0" fontId="93" fillId="0" borderId="70" xfId="0" applyFont="1" applyFill="1" applyBorder="1"/>
    <xf numFmtId="2" fontId="9" fillId="0" borderId="8" xfId="1" applyNumberFormat="1" applyFont="1" applyFill="1" applyBorder="1" applyAlignment="1">
      <alignment horizontal="right" vertical="top"/>
    </xf>
    <xf numFmtId="2" fontId="9" fillId="0" borderId="8" xfId="1" applyNumberFormat="1" applyFont="1" applyFill="1" applyBorder="1" applyAlignment="1">
      <alignment vertical="top"/>
    </xf>
    <xf numFmtId="2" fontId="9" fillId="0" borderId="8" xfId="1" applyNumberFormat="1" applyFont="1" applyFill="1" applyBorder="1" applyAlignment="1">
      <alignment horizontal="right" vertical="top" wrapText="1"/>
    </xf>
    <xf numFmtId="2" fontId="8" fillId="0" borderId="8" xfId="1" applyNumberFormat="1" applyFont="1" applyFill="1" applyBorder="1" applyAlignment="1">
      <alignment horizontal="right" vertical="top"/>
    </xf>
    <xf numFmtId="2" fontId="32" fillId="0" borderId="48" xfId="0" applyNumberFormat="1" applyFont="1" applyFill="1" applyBorder="1" applyAlignment="1">
      <alignment horizontal="center" vertical="center" wrapText="1"/>
    </xf>
    <xf numFmtId="0" fontId="87" fillId="0" borderId="3" xfId="0" applyFont="1" applyFill="1" applyBorder="1"/>
    <xf numFmtId="0" fontId="9" fillId="0" borderId="3" xfId="0" applyFont="1" applyFill="1" applyBorder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/>
    <xf numFmtId="2" fontId="9" fillId="0" borderId="2" xfId="0" applyNumberFormat="1" applyFont="1" applyFill="1" applyBorder="1" applyAlignment="1" applyProtection="1">
      <alignment horizontal="justify"/>
      <protection locked="0"/>
    </xf>
    <xf numFmtId="2" fontId="32" fillId="0" borderId="3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/>
    <xf numFmtId="2" fontId="9" fillId="2" borderId="6" xfId="0" applyNumberFormat="1" applyFont="1" applyFill="1" applyBorder="1" applyAlignment="1">
      <alignment horizontal="right"/>
    </xf>
    <xf numFmtId="2" fontId="31" fillId="0" borderId="55" xfId="0" applyNumberFormat="1" applyFont="1" applyFill="1" applyBorder="1" applyAlignment="1">
      <alignment horizontal="center" vertical="center"/>
    </xf>
    <xf numFmtId="0" fontId="9" fillId="0" borderId="8" xfId="0" applyFont="1" applyFill="1" applyBorder="1"/>
    <xf numFmtId="2" fontId="9" fillId="2" borderId="8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wrapText="1"/>
    </xf>
    <xf numFmtId="2" fontId="31" fillId="0" borderId="3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2" fontId="5" fillId="0" borderId="3" xfId="0" applyNumberFormat="1" applyFont="1" applyFill="1" applyBorder="1" applyAlignment="1">
      <alignment horizontal="right"/>
    </xf>
    <xf numFmtId="0" fontId="20" fillId="0" borderId="6" xfId="0" applyFont="1" applyFill="1" applyBorder="1" applyAlignment="1">
      <alignment vertical="top"/>
    </xf>
    <xf numFmtId="0" fontId="20" fillId="0" borderId="8" xfId="0" applyFont="1" applyFill="1" applyBorder="1" applyAlignment="1">
      <alignment horizontal="justify" vertical="top"/>
    </xf>
    <xf numFmtId="2" fontId="8" fillId="0" borderId="49" xfId="0" applyNumberFormat="1" applyFont="1" applyFill="1" applyBorder="1" applyAlignment="1">
      <alignment horizontal="right" vertical="top"/>
    </xf>
    <xf numFmtId="0" fontId="54" fillId="0" borderId="2" xfId="0" applyFont="1" applyFill="1" applyBorder="1"/>
    <xf numFmtId="2" fontId="47" fillId="0" borderId="3" xfId="0" applyNumberFormat="1" applyFont="1" applyFill="1" applyBorder="1" applyAlignment="1">
      <alignment horizontal="right" vertical="center"/>
    </xf>
    <xf numFmtId="2" fontId="47" fillId="0" borderId="3" xfId="0" applyNumberFormat="1" applyFont="1" applyFill="1" applyBorder="1" applyAlignment="1">
      <alignment vertical="center"/>
    </xf>
    <xf numFmtId="2" fontId="47" fillId="0" borderId="2" xfId="0" applyNumberFormat="1" applyFont="1" applyFill="1" applyBorder="1" applyAlignment="1">
      <alignment horizontal="right" vertical="center"/>
    </xf>
    <xf numFmtId="2" fontId="47" fillId="0" borderId="27" xfId="0" applyNumberFormat="1" applyFont="1" applyFill="1" applyBorder="1" applyAlignment="1">
      <alignment vertical="center" wrapText="1"/>
    </xf>
    <xf numFmtId="2" fontId="47" fillId="0" borderId="27" xfId="0" applyNumberFormat="1" applyFont="1" applyFill="1" applyBorder="1" applyAlignment="1">
      <alignment horizontal="right" vertical="center"/>
    </xf>
    <xf numFmtId="2" fontId="47" fillId="0" borderId="30" xfId="0" applyNumberFormat="1" applyFont="1" applyFill="1" applyBorder="1" applyAlignment="1">
      <alignment horizontal="right" vertical="center"/>
    </xf>
    <xf numFmtId="2" fontId="2" fillId="0" borderId="93" xfId="0" applyNumberFormat="1" applyFont="1" applyFill="1" applyBorder="1"/>
    <xf numFmtId="2" fontId="9" fillId="0" borderId="75" xfId="0" applyNumberFormat="1" applyFont="1" applyFill="1" applyBorder="1" applyAlignment="1">
      <alignment horizontal="right"/>
    </xf>
    <xf numFmtId="2" fontId="9" fillId="0" borderId="13" xfId="0" applyNumberFormat="1" applyFont="1" applyFill="1" applyBorder="1" applyAlignment="1">
      <alignment horizontal="right"/>
    </xf>
    <xf numFmtId="2" fontId="2" fillId="0" borderId="13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justify"/>
    </xf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2" fontId="9" fillId="2" borderId="49" xfId="0" applyNumberFormat="1" applyFont="1" applyFill="1" applyBorder="1" applyAlignment="1">
      <alignment horizontal="right"/>
    </xf>
    <xf numFmtId="2" fontId="9" fillId="2" borderId="2" xfId="0" applyNumberFormat="1" applyFont="1" applyFill="1" applyBorder="1" applyAlignment="1">
      <alignment horizontal="right" vertical="top"/>
    </xf>
    <xf numFmtId="2" fontId="9" fillId="2" borderId="2" xfId="0" applyNumberFormat="1" applyFont="1" applyFill="1" applyBorder="1" applyAlignment="1">
      <alignment vertical="top" wrapText="1"/>
    </xf>
    <xf numFmtId="2" fontId="8" fillId="2" borderId="2" xfId="0" applyNumberFormat="1" applyFont="1" applyFill="1" applyBorder="1" applyAlignment="1">
      <alignment horizontal="right" vertical="top"/>
    </xf>
    <xf numFmtId="2" fontId="31" fillId="2" borderId="36" xfId="0" applyNumberFormat="1" applyFont="1" applyFill="1" applyBorder="1" applyAlignment="1">
      <alignment horizontal="center" vertical="center"/>
    </xf>
    <xf numFmtId="43" fontId="2" fillId="0" borderId="27" xfId="1" applyFont="1" applyFill="1" applyBorder="1"/>
    <xf numFmtId="2" fontId="9" fillId="0" borderId="49" xfId="2" applyNumberFormat="1" applyFont="1" applyFill="1" applyBorder="1" applyAlignment="1">
      <alignment horizontal="right" vertical="top"/>
    </xf>
    <xf numFmtId="2" fontId="2" fillId="0" borderId="30" xfId="2" applyNumberFormat="1" applyFont="1" applyFill="1" applyBorder="1" applyAlignment="1">
      <alignment wrapText="1"/>
    </xf>
    <xf numFmtId="43" fontId="2" fillId="0" borderId="30" xfId="1" applyFont="1" applyFill="1" applyBorder="1" applyAlignment="1">
      <alignment horizontal="right" vertical="center"/>
    </xf>
    <xf numFmtId="43" fontId="2" fillId="0" borderId="30" xfId="1" applyFont="1" applyFill="1" applyBorder="1"/>
    <xf numFmtId="2" fontId="3" fillId="0" borderId="36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2" fillId="0" borderId="23" xfId="0" applyNumberFormat="1" applyFont="1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/>
    </xf>
    <xf numFmtId="2" fontId="2" fillId="0" borderId="13" xfId="0" applyNumberFormat="1" applyFont="1" applyFill="1" applyBorder="1" applyAlignment="1">
      <alignment vertical="center"/>
    </xf>
    <xf numFmtId="2" fontId="74" fillId="0" borderId="1" xfId="0" applyNumberFormat="1" applyFont="1" applyFill="1" applyBorder="1" applyAlignment="1">
      <alignment vertical="top"/>
    </xf>
    <xf numFmtId="1" fontId="9" fillId="0" borderId="49" xfId="0" applyNumberFormat="1" applyFont="1" applyFill="1" applyBorder="1" applyAlignment="1">
      <alignment horizontal="right" vertical="center" wrapText="1"/>
    </xf>
    <xf numFmtId="0" fontId="54" fillId="0" borderId="2" xfId="0" applyFont="1" applyFill="1" applyBorder="1" applyAlignment="1">
      <alignment horizontal="justify" vertical="top" wrapText="1"/>
    </xf>
    <xf numFmtId="2" fontId="9" fillId="0" borderId="2" xfId="0" applyNumberFormat="1" applyFont="1" applyFill="1" applyBorder="1" applyAlignment="1">
      <alignment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0" fontId="38" fillId="0" borderId="94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38" fillId="0" borderId="68" xfId="0" applyFont="1" applyFill="1" applyBorder="1" applyAlignment="1">
      <alignment horizontal="center"/>
    </xf>
    <xf numFmtId="0" fontId="18" fillId="0" borderId="94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68" xfId="0" applyFont="1" applyFill="1" applyBorder="1" applyAlignment="1">
      <alignment horizontal="center"/>
    </xf>
    <xf numFmtId="0" fontId="18" fillId="0" borderId="91" xfId="0" applyFont="1" applyFill="1" applyBorder="1" applyAlignment="1">
      <alignment horizontal="center"/>
    </xf>
    <xf numFmtId="164" fontId="19" fillId="0" borderId="95" xfId="0" applyNumberFormat="1" applyFont="1" applyFill="1" applyBorder="1" applyAlignment="1">
      <alignment horizontal="center" vertical="center" wrapText="1"/>
    </xf>
    <xf numFmtId="164" fontId="19" fillId="0" borderId="94" xfId="0" applyNumberFormat="1" applyFont="1" applyFill="1" applyBorder="1" applyAlignment="1">
      <alignment horizontal="center" vertical="center" wrapText="1"/>
    </xf>
    <xf numFmtId="164" fontId="19" fillId="0" borderId="96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Fill="1" applyBorder="1" applyAlignment="1">
      <alignment horizontal="center" vertical="center" wrapText="1"/>
    </xf>
    <xf numFmtId="164" fontId="19" fillId="0" borderId="23" xfId="0" applyNumberFormat="1" applyFont="1" applyFill="1" applyBorder="1" applyAlignment="1">
      <alignment horizontal="center" vertical="center" wrapText="1"/>
    </xf>
    <xf numFmtId="164" fontId="19" fillId="0" borderId="55" xfId="0" applyNumberFormat="1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/>
    </xf>
    <xf numFmtId="0" fontId="2" fillId="0" borderId="4" xfId="0" applyFont="1" applyFill="1" applyBorder="1"/>
    <xf numFmtId="0" fontId="2" fillId="0" borderId="5" xfId="0" applyFont="1" applyFill="1" applyBorder="1"/>
    <xf numFmtId="0" fontId="16" fillId="0" borderId="3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2" fontId="3" fillId="0" borderId="48" xfId="0" applyNumberFormat="1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55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4" fillId="0" borderId="91" xfId="0" applyNumberFormat="1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2" fontId="8" fillId="0" borderId="33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28" xfId="0" applyNumberFormat="1" applyFont="1" applyFill="1" applyBorder="1" applyAlignment="1">
      <alignment horizontal="center" vertical="center"/>
    </xf>
    <xf numFmtId="2" fontId="8" fillId="0" borderId="33" xfId="0" applyNumberFormat="1" applyFont="1" applyFill="1" applyBorder="1" applyAlignment="1">
      <alignment horizontal="center" vertical="top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2" fontId="8" fillId="0" borderId="75" xfId="0" applyNumberFormat="1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 wrapText="1"/>
    </xf>
    <xf numFmtId="2" fontId="8" fillId="0" borderId="47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0" fontId="88" fillId="0" borderId="97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90" fillId="0" borderId="97" xfId="0" applyFont="1" applyBorder="1" applyAlignment="1">
      <alignment horizontal="center" vertical="center"/>
    </xf>
    <xf numFmtId="0" fontId="82" fillId="0" borderId="0" xfId="0" applyFont="1" applyAlignment="1">
      <alignment horizontal="left" wrapText="1"/>
    </xf>
    <xf numFmtId="0" fontId="83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activeCell="D4" sqref="D4"/>
    </sheetView>
  </sheetViews>
  <sheetFormatPr defaultRowHeight="12.75"/>
  <cols>
    <col min="1" max="1" width="5.28515625" style="44" customWidth="1"/>
    <col min="2" max="2" width="45.7109375" style="44" customWidth="1"/>
    <col min="3" max="3" width="10" style="44" customWidth="1"/>
    <col min="4" max="4" width="15.85546875" style="44" bestFit="1" customWidth="1"/>
    <col min="5" max="5" width="17.42578125" style="44" customWidth="1"/>
    <col min="6" max="6" width="12" style="44" customWidth="1"/>
    <col min="7" max="10" width="9.140625" style="44"/>
    <col min="11" max="11" width="10.5703125" style="44" bestFit="1" customWidth="1"/>
    <col min="12" max="16384" width="9.140625" style="44"/>
  </cols>
  <sheetData>
    <row r="1" spans="1:5" ht="24.75">
      <c r="A1" s="909" t="s">
        <v>1042</v>
      </c>
      <c r="B1" s="910"/>
      <c r="C1" s="910"/>
      <c r="D1" s="910"/>
      <c r="E1" s="911"/>
    </row>
    <row r="2" spans="1:5" ht="18">
      <c r="A2" s="912" t="s">
        <v>380</v>
      </c>
      <c r="B2" s="913"/>
      <c r="C2" s="913"/>
      <c r="D2" s="913"/>
      <c r="E2" s="914"/>
    </row>
    <row r="3" spans="1:5" ht="18.75" thickBot="1">
      <c r="A3" s="915" t="s">
        <v>244</v>
      </c>
      <c r="B3" s="915"/>
      <c r="C3" s="915"/>
      <c r="D3" s="915"/>
      <c r="E3" s="915"/>
    </row>
    <row r="4" spans="1:5" ht="15">
      <c r="A4" s="530" t="s">
        <v>245</v>
      </c>
      <c r="B4" s="531" t="s">
        <v>246</v>
      </c>
      <c r="C4" s="532" t="s">
        <v>247</v>
      </c>
      <c r="D4" s="531" t="s">
        <v>248</v>
      </c>
      <c r="E4" s="533" t="s">
        <v>249</v>
      </c>
    </row>
    <row r="5" spans="1:5" ht="15">
      <c r="A5" s="534">
        <v>1</v>
      </c>
      <c r="B5" s="1" t="s">
        <v>423</v>
      </c>
      <c r="C5" s="1">
        <v>100</v>
      </c>
      <c r="D5" s="1"/>
      <c r="E5" s="536">
        <f>SUM(D6:D7)</f>
        <v>336770000</v>
      </c>
    </row>
    <row r="6" spans="1:5" ht="15">
      <c r="A6" s="534"/>
      <c r="B6" s="136" t="s">
        <v>250</v>
      </c>
      <c r="C6" s="1"/>
      <c r="D6" s="3">
        <f>Income!G67</f>
        <v>271440000</v>
      </c>
      <c r="E6" s="535"/>
    </row>
    <row r="7" spans="1:5" ht="15">
      <c r="A7" s="534"/>
      <c r="B7" s="136" t="s">
        <v>251</v>
      </c>
      <c r="C7" s="1"/>
      <c r="D7" s="3">
        <v>65330000</v>
      </c>
      <c r="E7" s="535"/>
    </row>
    <row r="8" spans="1:5" ht="15">
      <c r="A8" s="534">
        <v>2</v>
      </c>
      <c r="B8" s="1" t="s">
        <v>100</v>
      </c>
      <c r="C8" s="3"/>
      <c r="D8" s="1"/>
      <c r="E8" s="536">
        <f>Expens!G54</f>
        <v>174538000</v>
      </c>
    </row>
    <row r="9" spans="1:5" ht="15">
      <c r="A9" s="534"/>
      <c r="B9" s="1" t="s">
        <v>252</v>
      </c>
      <c r="C9" s="3"/>
      <c r="D9" s="66"/>
      <c r="E9" s="535"/>
    </row>
    <row r="10" spans="1:5" ht="15">
      <c r="A10" s="534"/>
      <c r="B10" s="137" t="s">
        <v>253</v>
      </c>
      <c r="C10" s="1"/>
      <c r="D10" s="1"/>
      <c r="E10" s="536">
        <f>E5-E8</f>
        <v>162232000</v>
      </c>
    </row>
    <row r="11" spans="1:5" ht="15">
      <c r="A11" s="534">
        <v>4</v>
      </c>
      <c r="B11" s="136" t="s">
        <v>254</v>
      </c>
      <c r="C11" s="1"/>
      <c r="D11" s="1"/>
      <c r="E11" s="535">
        <f>SUM(D12:D15)</f>
        <v>137500000</v>
      </c>
    </row>
    <row r="12" spans="1:5" ht="15">
      <c r="A12" s="534"/>
      <c r="B12" s="138" t="s">
        <v>57</v>
      </c>
      <c r="C12" s="1"/>
      <c r="D12" s="3">
        <v>20000000</v>
      </c>
      <c r="E12" s="535"/>
    </row>
    <row r="13" spans="1:5" ht="15">
      <c r="A13" s="534"/>
      <c r="B13" s="138" t="s">
        <v>255</v>
      </c>
      <c r="C13" s="1"/>
      <c r="D13" s="3">
        <v>4500000</v>
      </c>
      <c r="E13" s="535"/>
    </row>
    <row r="14" spans="1:5" ht="15">
      <c r="A14" s="534"/>
      <c r="B14" s="762" t="s">
        <v>690</v>
      </c>
      <c r="C14" s="1"/>
      <c r="D14" s="3">
        <f>110000000</f>
        <v>110000000</v>
      </c>
      <c r="E14" s="535"/>
    </row>
    <row r="15" spans="1:5" ht="15">
      <c r="A15" s="534"/>
      <c r="B15" s="138" t="s">
        <v>275</v>
      </c>
      <c r="C15" s="1"/>
      <c r="D15" s="3">
        <v>3000000</v>
      </c>
      <c r="E15" s="535"/>
    </row>
    <row r="16" spans="1:5" ht="15">
      <c r="A16" s="534"/>
      <c r="B16" s="137" t="s">
        <v>253</v>
      </c>
      <c r="C16" s="1"/>
      <c r="D16" s="1"/>
      <c r="E16" s="536">
        <f>E10-E11</f>
        <v>24732000</v>
      </c>
    </row>
    <row r="17" spans="1:6" ht="15">
      <c r="A17" s="534">
        <v>3</v>
      </c>
      <c r="B17" s="1" t="s">
        <v>256</v>
      </c>
      <c r="C17" s="1"/>
      <c r="D17" s="1"/>
      <c r="E17" s="536">
        <f>D18+D19+D20</f>
        <v>9892800</v>
      </c>
    </row>
    <row r="18" spans="1:6" ht="15">
      <c r="A18" s="534"/>
      <c r="B18" s="1" t="s">
        <v>257</v>
      </c>
      <c r="C18" s="1">
        <v>10</v>
      </c>
      <c r="D18" s="66">
        <f>E16*C18%</f>
        <v>2473200</v>
      </c>
      <c r="E18" s="537"/>
      <c r="F18" s="139"/>
    </row>
    <row r="19" spans="1:6" ht="15">
      <c r="A19" s="534"/>
      <c r="B19" s="1" t="s">
        <v>258</v>
      </c>
      <c r="C19" s="1">
        <v>15</v>
      </c>
      <c r="D19" s="66">
        <f>E16*C19%</f>
        <v>3709800</v>
      </c>
      <c r="E19" s="537"/>
      <c r="F19" s="64"/>
    </row>
    <row r="20" spans="1:6" ht="30">
      <c r="A20" s="534"/>
      <c r="B20" s="140" t="s">
        <v>1041</v>
      </c>
      <c r="C20" s="1">
        <v>15</v>
      </c>
      <c r="D20" s="66">
        <f>E16*C20%</f>
        <v>3709800</v>
      </c>
      <c r="E20" s="537"/>
    </row>
    <row r="21" spans="1:6" ht="15">
      <c r="A21" s="534"/>
      <c r="B21" s="137" t="s">
        <v>253</v>
      </c>
      <c r="C21" s="137"/>
      <c r="D21" s="137"/>
      <c r="E21" s="536">
        <f>E16-E17</f>
        <v>14839200</v>
      </c>
      <c r="F21" s="64"/>
    </row>
    <row r="22" spans="1:6" ht="15">
      <c r="A22" s="534">
        <v>5</v>
      </c>
      <c r="B22" s="140" t="s">
        <v>259</v>
      </c>
      <c r="C22" s="1">
        <v>100</v>
      </c>
      <c r="D22" s="1"/>
      <c r="E22" s="536">
        <f>D23+D24</f>
        <v>14839200</v>
      </c>
      <c r="F22" s="64"/>
    </row>
    <row r="23" spans="1:6" ht="15">
      <c r="A23" s="534"/>
      <c r="B23" s="1" t="s">
        <v>260</v>
      </c>
      <c r="C23" s="1">
        <v>60</v>
      </c>
      <c r="D23" s="66">
        <f>E21*C23%</f>
        <v>8903520</v>
      </c>
      <c r="E23" s="537"/>
    </row>
    <row r="24" spans="1:6" ht="15">
      <c r="A24" s="534"/>
      <c r="B24" s="1" t="s">
        <v>261</v>
      </c>
      <c r="C24" s="1">
        <v>40</v>
      </c>
      <c r="D24" s="66">
        <f>E21*C24%</f>
        <v>5935680</v>
      </c>
      <c r="E24" s="537"/>
    </row>
    <row r="25" spans="1:6" ht="15">
      <c r="A25" s="382">
        <v>6</v>
      </c>
      <c r="B25" s="137" t="s">
        <v>357</v>
      </c>
      <c r="C25" s="137"/>
      <c r="D25" s="67"/>
      <c r="E25" s="538">
        <f>SUM(E26:E37)</f>
        <v>437029000</v>
      </c>
    </row>
    <row r="26" spans="1:6" ht="15">
      <c r="A26" s="534"/>
      <c r="B26" s="1" t="s">
        <v>359</v>
      </c>
      <c r="C26" s="1"/>
      <c r="D26" s="66"/>
      <c r="E26" s="539">
        <f>Income!G48</f>
        <v>10500000</v>
      </c>
    </row>
    <row r="27" spans="1:6" ht="15">
      <c r="A27" s="534"/>
      <c r="B27" s="1" t="s">
        <v>58</v>
      </c>
      <c r="C27" s="1"/>
      <c r="D27" s="66"/>
      <c r="E27" s="539">
        <f>Income!G43</f>
        <v>23400000</v>
      </c>
    </row>
    <row r="28" spans="1:6" ht="15">
      <c r="A28" s="534"/>
      <c r="B28" s="1" t="s">
        <v>414</v>
      </c>
      <c r="C28" s="1"/>
      <c r="D28" s="66"/>
      <c r="E28" s="539">
        <v>3800000</v>
      </c>
      <c r="F28" s="64"/>
    </row>
    <row r="29" spans="1:6" ht="15">
      <c r="A29" s="534"/>
      <c r="B29" s="1" t="s">
        <v>356</v>
      </c>
      <c r="C29" s="1"/>
      <c r="D29" s="1"/>
      <c r="E29" s="539">
        <f>Income!G47</f>
        <v>12385000</v>
      </c>
    </row>
    <row r="30" spans="1:6" ht="15">
      <c r="A30" s="534"/>
      <c r="B30" s="1" t="s">
        <v>355</v>
      </c>
      <c r="C30" s="1"/>
      <c r="D30" s="1"/>
      <c r="E30" s="539">
        <f>Income!G44</f>
        <v>150000000</v>
      </c>
    </row>
    <row r="31" spans="1:6" ht="15">
      <c r="A31" s="534"/>
      <c r="B31" s="1" t="s">
        <v>59</v>
      </c>
      <c r="C31" s="1"/>
      <c r="D31" s="1"/>
      <c r="E31" s="539">
        <f>Income!G49</f>
        <v>30000000</v>
      </c>
    </row>
    <row r="32" spans="1:6" ht="15">
      <c r="A32" s="534"/>
      <c r="B32" s="1" t="s">
        <v>60</v>
      </c>
      <c r="C32" s="1"/>
      <c r="D32" s="1"/>
      <c r="E32" s="539">
        <f>Income!G50</f>
        <v>30000000</v>
      </c>
    </row>
    <row r="33" spans="1:11" ht="15">
      <c r="A33" s="534"/>
      <c r="B33" s="1" t="s">
        <v>61</v>
      </c>
      <c r="C33" s="1"/>
      <c r="D33" s="1"/>
      <c r="E33" s="539">
        <f>Income!G46</f>
        <v>1240000</v>
      </c>
    </row>
    <row r="34" spans="1:11" ht="17.25">
      <c r="A34" s="534"/>
      <c r="B34" s="691" t="s">
        <v>421</v>
      </c>
      <c r="C34" s="1"/>
      <c r="D34" s="1"/>
      <c r="E34" s="539">
        <v>128204000</v>
      </c>
    </row>
    <row r="35" spans="1:11" ht="17.25">
      <c r="A35" s="534"/>
      <c r="B35" s="691" t="s">
        <v>689</v>
      </c>
      <c r="C35" s="1"/>
      <c r="D35" s="1"/>
      <c r="E35" s="539">
        <f>Income!G56</f>
        <v>22500000</v>
      </c>
    </row>
    <row r="36" spans="1:11" ht="17.25">
      <c r="A36" s="534"/>
      <c r="B36" s="691" t="s">
        <v>411</v>
      </c>
      <c r="C36" s="1"/>
      <c r="D36" s="1"/>
      <c r="E36" s="539">
        <v>15000000</v>
      </c>
    </row>
    <row r="37" spans="1:11" ht="17.25">
      <c r="A37" s="534"/>
      <c r="B37" s="810" t="s">
        <v>844</v>
      </c>
      <c r="C37" s="1"/>
      <c r="D37" s="1"/>
      <c r="E37" s="539">
        <f>Income!G54</f>
        <v>10000000</v>
      </c>
    </row>
    <row r="38" spans="1:11" ht="15">
      <c r="A38" s="382">
        <v>7</v>
      </c>
      <c r="B38" s="137" t="s">
        <v>62</v>
      </c>
      <c r="C38" s="137"/>
      <c r="D38" s="137"/>
      <c r="E38" s="538">
        <f>SUM(E39:E40)</f>
        <v>50000000</v>
      </c>
    </row>
    <row r="39" spans="1:11" ht="15">
      <c r="A39" s="534"/>
      <c r="B39" s="1" t="s">
        <v>63</v>
      </c>
      <c r="C39" s="1"/>
      <c r="D39" s="1"/>
      <c r="E39" s="539">
        <f>Income!G61</f>
        <v>4000000</v>
      </c>
    </row>
    <row r="40" spans="1:11" ht="15">
      <c r="A40" s="534"/>
      <c r="B40" s="1" t="s">
        <v>64</v>
      </c>
      <c r="C40" s="1"/>
      <c r="D40" s="1"/>
      <c r="E40" s="539">
        <f>Income!G62</f>
        <v>46000000</v>
      </c>
    </row>
    <row r="41" spans="1:11" ht="15">
      <c r="A41" s="382">
        <v>8</v>
      </c>
      <c r="B41" s="137" t="s">
        <v>358</v>
      </c>
      <c r="C41" s="1"/>
      <c r="D41" s="1"/>
      <c r="E41" s="538">
        <f>SUM(E42:E43)</f>
        <v>6434000</v>
      </c>
    </row>
    <row r="42" spans="1:11" ht="15">
      <c r="A42" s="382"/>
      <c r="B42" s="1" t="s">
        <v>65</v>
      </c>
      <c r="C42" s="1"/>
      <c r="D42" s="1"/>
      <c r="E42" s="539">
        <f>Income!G58</f>
        <v>6000000</v>
      </c>
    </row>
    <row r="43" spans="1:11" ht="15">
      <c r="A43" s="382"/>
      <c r="B43" s="1" t="s">
        <v>838</v>
      </c>
      <c r="C43" s="1"/>
      <c r="D43" s="1"/>
      <c r="E43" s="878">
        <f>Income!G59</f>
        <v>434000</v>
      </c>
    </row>
    <row r="44" spans="1:11" ht="18.75">
      <c r="A44" s="382">
        <v>9</v>
      </c>
      <c r="B44" s="137" t="s">
        <v>11</v>
      </c>
      <c r="C44" s="137"/>
      <c r="D44" s="137"/>
      <c r="E44" s="739">
        <f>Income!G64</f>
        <v>16128000</v>
      </c>
    </row>
    <row r="45" spans="1:11" s="141" customFormat="1" ht="15.75" thickBot="1">
      <c r="A45" s="540"/>
      <c r="B45" s="541" t="s">
        <v>167</v>
      </c>
      <c r="C45" s="541"/>
      <c r="D45" s="541"/>
      <c r="E45" s="542">
        <f>E5+E25+E38+E41+E44</f>
        <v>846361000</v>
      </c>
    </row>
    <row r="46" spans="1:11" ht="14.25">
      <c r="B46" s="142"/>
      <c r="E46" s="68"/>
    </row>
    <row r="47" spans="1:11" ht="14.25">
      <c r="E47" s="68"/>
      <c r="K47" s="64"/>
    </row>
    <row r="48" spans="1:11" ht="14.25">
      <c r="E48" s="68"/>
    </row>
    <row r="49" spans="5:5" ht="14.25">
      <c r="E49" s="68"/>
    </row>
  </sheetData>
  <mergeCells count="3">
    <mergeCell ref="A1:E1"/>
    <mergeCell ref="A2:E2"/>
    <mergeCell ref="A3:E3"/>
  </mergeCells>
  <phoneticPr fontId="34" type="noConversion"/>
  <pageMargins left="0.88" right="0.17" top="0.6" bottom="0.5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7"/>
  <sheetViews>
    <sheetView showZeros="0" workbookViewId="0">
      <selection activeCell="D4" sqref="D4"/>
    </sheetView>
  </sheetViews>
  <sheetFormatPr defaultRowHeight="15"/>
  <cols>
    <col min="1" max="1" width="9.140625" style="60"/>
    <col min="2" max="2" width="45.42578125" style="60" customWidth="1"/>
    <col min="3" max="3" width="19.7109375" style="60" bestFit="1" customWidth="1"/>
    <col min="4" max="4" width="19" style="60" customWidth="1"/>
    <col min="5" max="6" width="18.28515625" style="528" customWidth="1"/>
    <col min="7" max="7" width="19.140625" style="60" bestFit="1" customWidth="1"/>
    <col min="8" max="16384" width="9.140625" style="60"/>
  </cols>
  <sheetData>
    <row r="1" spans="1:7" ht="22.5">
      <c r="A1" s="143" t="s">
        <v>1043</v>
      </c>
      <c r="B1" s="144"/>
      <c r="C1" s="47"/>
      <c r="D1" s="144"/>
      <c r="E1" s="521"/>
      <c r="F1" s="521"/>
      <c r="G1" s="144"/>
    </row>
    <row r="2" spans="1:7" ht="18">
      <c r="A2" s="48" t="s">
        <v>924</v>
      </c>
      <c r="B2" s="144"/>
      <c r="C2" s="48"/>
      <c r="D2" s="144"/>
      <c r="E2" s="521"/>
      <c r="F2" s="521"/>
      <c r="G2" s="144"/>
    </row>
    <row r="3" spans="1:7" ht="19.5" thickBot="1">
      <c r="A3" s="145" t="s">
        <v>908</v>
      </c>
      <c r="B3" s="144"/>
      <c r="C3" s="49"/>
      <c r="D3" s="144"/>
      <c r="E3" s="521"/>
      <c r="F3" s="521"/>
      <c r="G3" s="144"/>
    </row>
    <row r="4" spans="1:7" ht="72.75" thickBot="1">
      <c r="A4" s="146" t="s">
        <v>928</v>
      </c>
      <c r="B4" s="50" t="s">
        <v>929</v>
      </c>
      <c r="C4" s="437" t="s">
        <v>290</v>
      </c>
      <c r="D4" s="50" t="s">
        <v>272</v>
      </c>
      <c r="E4" s="522" t="s">
        <v>273</v>
      </c>
      <c r="F4" s="522" t="s">
        <v>566</v>
      </c>
      <c r="G4" s="780" t="s">
        <v>381</v>
      </c>
    </row>
    <row r="5" spans="1:7" ht="18">
      <c r="A5" s="147">
        <v>1</v>
      </c>
      <c r="B5" s="51" t="s">
        <v>930</v>
      </c>
      <c r="C5" s="52"/>
      <c r="D5" s="444"/>
      <c r="E5" s="523"/>
      <c r="F5" s="523"/>
      <c r="G5" s="781"/>
    </row>
    <row r="6" spans="1:7" ht="18">
      <c r="A6" s="148" t="s">
        <v>931</v>
      </c>
      <c r="B6" s="53" t="s">
        <v>932</v>
      </c>
      <c r="C6" s="54"/>
      <c r="D6" s="439"/>
      <c r="E6" s="524"/>
      <c r="F6" s="524"/>
      <c r="G6" s="782"/>
    </row>
    <row r="7" spans="1:7" ht="18">
      <c r="A7" s="149" t="s">
        <v>933</v>
      </c>
      <c r="B7" s="150" t="s">
        <v>934</v>
      </c>
      <c r="C7" s="447">
        <v>13860000</v>
      </c>
      <c r="D7" s="442">
        <v>9676170</v>
      </c>
      <c r="E7" s="520">
        <v>14000000</v>
      </c>
      <c r="F7" s="520">
        <v>5619993</v>
      </c>
      <c r="G7" s="783">
        <v>15400000</v>
      </c>
    </row>
    <row r="8" spans="1:7" ht="18">
      <c r="A8" s="149" t="s">
        <v>935</v>
      </c>
      <c r="B8" s="150" t="s">
        <v>936</v>
      </c>
      <c r="C8" s="448">
        <v>78100000</v>
      </c>
      <c r="D8" s="442">
        <v>83947136.939999998</v>
      </c>
      <c r="E8" s="520">
        <v>87000000</v>
      </c>
      <c r="F8" s="520">
        <v>33127768.620000001</v>
      </c>
      <c r="G8" s="783">
        <v>99700000</v>
      </c>
    </row>
    <row r="9" spans="1:7" ht="18">
      <c r="A9" s="149" t="s">
        <v>937</v>
      </c>
      <c r="B9" s="150" t="s">
        <v>938</v>
      </c>
      <c r="C9" s="448">
        <v>7350000</v>
      </c>
      <c r="D9" s="442">
        <v>7043406.5899999999</v>
      </c>
      <c r="E9" s="520">
        <v>8000000</v>
      </c>
      <c r="F9" s="520">
        <v>2753414.35</v>
      </c>
      <c r="G9" s="783">
        <v>8800000</v>
      </c>
    </row>
    <row r="10" spans="1:7" ht="18">
      <c r="A10" s="149" t="s">
        <v>939</v>
      </c>
      <c r="B10" s="150" t="s">
        <v>940</v>
      </c>
      <c r="C10" s="449">
        <v>1331000</v>
      </c>
      <c r="D10" s="442">
        <v>60000</v>
      </c>
      <c r="E10" s="520">
        <v>1400000</v>
      </c>
      <c r="F10" s="520">
        <v>1245578.93</v>
      </c>
      <c r="G10" s="783">
        <v>1540000</v>
      </c>
    </row>
    <row r="11" spans="1:7" ht="18">
      <c r="A11" s="149" t="s">
        <v>941</v>
      </c>
      <c r="B11" s="150" t="s">
        <v>942</v>
      </c>
      <c r="C11" s="448">
        <v>25000000</v>
      </c>
      <c r="D11" s="442">
        <v>13939100</v>
      </c>
      <c r="E11" s="520">
        <v>26000000</v>
      </c>
      <c r="F11" s="520">
        <v>9660275</v>
      </c>
      <c r="G11" s="783">
        <v>27000000</v>
      </c>
    </row>
    <row r="12" spans="1:7" ht="18">
      <c r="A12" s="149" t="s">
        <v>943</v>
      </c>
      <c r="B12" s="150" t="s">
        <v>944</v>
      </c>
      <c r="C12" s="441">
        <v>9680000</v>
      </c>
      <c r="D12" s="442">
        <v>6170817</v>
      </c>
      <c r="E12" s="520">
        <v>10000000</v>
      </c>
      <c r="F12" s="520">
        <v>3439592</v>
      </c>
      <c r="G12" s="783">
        <v>11000000</v>
      </c>
    </row>
    <row r="13" spans="1:7" ht="18">
      <c r="A13" s="149" t="s">
        <v>945</v>
      </c>
      <c r="B13" s="150" t="s">
        <v>946</v>
      </c>
      <c r="C13" s="441">
        <v>726000</v>
      </c>
      <c r="D13" s="442"/>
      <c r="E13" s="520">
        <v>730000</v>
      </c>
      <c r="F13" s="520"/>
      <c r="G13" s="783">
        <v>800000</v>
      </c>
    </row>
    <row r="14" spans="1:7" ht="18">
      <c r="A14" s="149" t="s">
        <v>947</v>
      </c>
      <c r="B14" s="150" t="s">
        <v>948</v>
      </c>
      <c r="C14" s="441">
        <v>5082000</v>
      </c>
      <c r="D14" s="443">
        <v>4309675.66</v>
      </c>
      <c r="E14" s="525">
        <v>4344000</v>
      </c>
      <c r="F14" s="525">
        <v>1448009</v>
      </c>
      <c r="G14" s="784">
        <v>4800000</v>
      </c>
    </row>
    <row r="15" spans="1:7" s="153" customFormat="1" ht="18">
      <c r="A15" s="151" t="s">
        <v>949</v>
      </c>
      <c r="B15" s="152" t="s">
        <v>950</v>
      </c>
      <c r="C15" s="445"/>
      <c r="D15" s="165"/>
      <c r="E15" s="520"/>
      <c r="F15" s="520"/>
      <c r="G15" s="783">
        <f>C15*105%</f>
        <v>0</v>
      </c>
    </row>
    <row r="16" spans="1:7" ht="18">
      <c r="A16" s="149" t="s">
        <v>951</v>
      </c>
      <c r="B16" s="150" t="s">
        <v>952</v>
      </c>
      <c r="C16" s="441">
        <v>1452000</v>
      </c>
      <c r="D16" s="442">
        <v>962785</v>
      </c>
      <c r="E16" s="520">
        <v>1600000</v>
      </c>
      <c r="F16" s="520">
        <v>720515</v>
      </c>
      <c r="G16" s="783">
        <v>200000</v>
      </c>
    </row>
    <row r="17" spans="1:7" ht="18">
      <c r="A17" s="149" t="s">
        <v>953</v>
      </c>
      <c r="B17" s="150" t="s">
        <v>954</v>
      </c>
      <c r="C17" s="441">
        <v>247500</v>
      </c>
      <c r="D17" s="442">
        <v>349202</v>
      </c>
      <c r="E17" s="520">
        <v>300000</v>
      </c>
      <c r="F17" s="520">
        <v>40670</v>
      </c>
      <c r="G17" s="783">
        <v>400000</v>
      </c>
    </row>
    <row r="18" spans="1:7" ht="18">
      <c r="A18" s="149" t="s">
        <v>955</v>
      </c>
      <c r="B18" s="150" t="s">
        <v>292</v>
      </c>
      <c r="C18" s="441">
        <v>90700000</v>
      </c>
      <c r="D18" s="442">
        <v>65330000</v>
      </c>
      <c r="E18" s="520">
        <v>75000000</v>
      </c>
      <c r="F18" s="520">
        <v>21776666</v>
      </c>
      <c r="G18" s="783">
        <v>65330000</v>
      </c>
    </row>
    <row r="19" spans="1:7" ht="18">
      <c r="A19" s="149" t="s">
        <v>956</v>
      </c>
      <c r="B19" s="150" t="s">
        <v>957</v>
      </c>
      <c r="C19" s="441">
        <v>2420000</v>
      </c>
      <c r="D19" s="442">
        <v>2073302.5</v>
      </c>
      <c r="E19" s="520">
        <v>2600000</v>
      </c>
      <c r="F19" s="520">
        <v>1307549</v>
      </c>
      <c r="G19" s="783">
        <v>2860000</v>
      </c>
    </row>
    <row r="20" spans="1:7" ht="18">
      <c r="A20" s="149" t="s">
        <v>958</v>
      </c>
      <c r="B20" s="150" t="s">
        <v>950</v>
      </c>
      <c r="C20" s="441">
        <v>1815000</v>
      </c>
      <c r="D20" s="442">
        <v>2600854</v>
      </c>
      <c r="E20" s="520">
        <v>2000000</v>
      </c>
      <c r="F20" s="520">
        <v>43474.68</v>
      </c>
      <c r="G20" s="783">
        <v>2800000</v>
      </c>
    </row>
    <row r="21" spans="1:7" ht="18">
      <c r="A21" s="149" t="s">
        <v>959</v>
      </c>
      <c r="B21" s="150" t="s">
        <v>960</v>
      </c>
      <c r="C21" s="441">
        <v>1000000</v>
      </c>
      <c r="D21" s="442">
        <v>659926.38</v>
      </c>
      <c r="E21" s="520">
        <v>700000</v>
      </c>
      <c r="F21" s="520">
        <v>47336.36</v>
      </c>
      <c r="G21" s="783">
        <v>880000</v>
      </c>
    </row>
    <row r="22" spans="1:7" ht="18">
      <c r="A22" s="149" t="s">
        <v>961</v>
      </c>
      <c r="B22" s="150" t="s">
        <v>685</v>
      </c>
      <c r="C22" s="441"/>
      <c r="D22" s="442"/>
      <c r="E22" s="520"/>
      <c r="F22" s="520">
        <v>4428495</v>
      </c>
      <c r="G22" s="783">
        <v>15000000</v>
      </c>
    </row>
    <row r="23" spans="1:7" ht="18">
      <c r="A23" s="149" t="s">
        <v>683</v>
      </c>
      <c r="B23" s="150" t="s">
        <v>686</v>
      </c>
      <c r="C23" s="441"/>
      <c r="D23" s="442"/>
      <c r="E23" s="520"/>
      <c r="F23" s="520"/>
      <c r="G23" s="783">
        <f>1500*3000</f>
        <v>4500000</v>
      </c>
    </row>
    <row r="24" spans="1:7" ht="18">
      <c r="A24" s="149" t="s">
        <v>684</v>
      </c>
      <c r="B24" s="150" t="s">
        <v>688</v>
      </c>
      <c r="C24" s="441"/>
      <c r="D24" s="442"/>
      <c r="E24" s="520"/>
      <c r="F24" s="520"/>
      <c r="G24" s="783">
        <v>6300000</v>
      </c>
    </row>
    <row r="25" spans="1:7" ht="18">
      <c r="A25" s="149" t="s">
        <v>687</v>
      </c>
      <c r="B25" s="150" t="s">
        <v>962</v>
      </c>
      <c r="C25" s="441">
        <v>302500</v>
      </c>
      <c r="D25" s="442">
        <v>206000</v>
      </c>
      <c r="E25" s="520">
        <v>300000</v>
      </c>
      <c r="F25" s="520">
        <v>141000</v>
      </c>
      <c r="G25" s="783">
        <v>300000</v>
      </c>
    </row>
    <row r="26" spans="1:7" s="153" customFormat="1" ht="18">
      <c r="A26" s="151" t="s">
        <v>963</v>
      </c>
      <c r="B26" s="152" t="s">
        <v>964</v>
      </c>
      <c r="C26" s="445"/>
      <c r="D26" s="450"/>
      <c r="E26" s="520"/>
      <c r="F26" s="520"/>
      <c r="G26" s="783">
        <f>C26*105%</f>
        <v>0</v>
      </c>
    </row>
    <row r="27" spans="1:7" ht="18">
      <c r="A27" s="149" t="s">
        <v>965</v>
      </c>
      <c r="B27" s="150" t="s">
        <v>966</v>
      </c>
      <c r="C27" s="441">
        <v>1089000</v>
      </c>
      <c r="D27" s="442">
        <v>1788039</v>
      </c>
      <c r="E27" s="520">
        <v>1700000</v>
      </c>
      <c r="F27" s="520">
        <v>1112699</v>
      </c>
      <c r="G27" s="783">
        <v>2000000</v>
      </c>
    </row>
    <row r="28" spans="1:7" ht="18">
      <c r="A28" s="149" t="s">
        <v>967</v>
      </c>
      <c r="B28" s="150" t="s">
        <v>968</v>
      </c>
      <c r="C28" s="441">
        <v>31762500</v>
      </c>
      <c r="D28" s="442">
        <v>15376944.25</v>
      </c>
      <c r="E28" s="520">
        <v>31800000</v>
      </c>
      <c r="F28" s="520">
        <v>15058036</v>
      </c>
      <c r="G28" s="783">
        <v>32000000</v>
      </c>
    </row>
    <row r="29" spans="1:7" ht="18">
      <c r="A29" s="149" t="s">
        <v>969</v>
      </c>
      <c r="B29" s="150" t="s">
        <v>970</v>
      </c>
      <c r="C29" s="441">
        <v>10890000</v>
      </c>
      <c r="D29" s="442">
        <v>12179273</v>
      </c>
      <c r="E29" s="520">
        <v>11500000</v>
      </c>
      <c r="F29" s="520">
        <v>3719637</v>
      </c>
      <c r="G29" s="783">
        <v>12500000</v>
      </c>
    </row>
    <row r="30" spans="1:7" ht="18">
      <c r="A30" s="149" t="s">
        <v>971</v>
      </c>
      <c r="B30" s="150" t="s">
        <v>972</v>
      </c>
      <c r="C30" s="441">
        <v>343750</v>
      </c>
      <c r="D30" s="442">
        <v>57900</v>
      </c>
      <c r="E30" s="520">
        <v>350000</v>
      </c>
      <c r="F30" s="520">
        <v>35481</v>
      </c>
      <c r="G30" s="783">
        <v>360000</v>
      </c>
    </row>
    <row r="31" spans="1:7" s="153" customFormat="1" ht="18">
      <c r="A31" s="151" t="s">
        <v>973</v>
      </c>
      <c r="B31" s="152" t="s">
        <v>974</v>
      </c>
      <c r="C31" s="445"/>
      <c r="D31" s="450"/>
      <c r="E31" s="520"/>
      <c r="F31" s="520"/>
      <c r="G31" s="783">
        <f>C31*105%</f>
        <v>0</v>
      </c>
    </row>
    <row r="32" spans="1:7" ht="18">
      <c r="A32" s="149" t="s">
        <v>975</v>
      </c>
      <c r="B32" s="150" t="s">
        <v>976</v>
      </c>
      <c r="C32" s="441">
        <v>220000</v>
      </c>
      <c r="D32" s="442">
        <v>3600</v>
      </c>
      <c r="E32" s="520">
        <v>300000</v>
      </c>
      <c r="F32" s="520">
        <v>200</v>
      </c>
      <c r="G32" s="783">
        <v>500000</v>
      </c>
    </row>
    <row r="33" spans="1:7" s="153" customFormat="1" ht="18">
      <c r="A33" s="151" t="s">
        <v>977</v>
      </c>
      <c r="B33" s="152" t="s">
        <v>978</v>
      </c>
      <c r="C33" s="445"/>
      <c r="D33" s="450"/>
      <c r="E33" s="520"/>
      <c r="F33" s="520"/>
      <c r="G33" s="783">
        <f>C33*105%</f>
        <v>0</v>
      </c>
    </row>
    <row r="34" spans="1:7" ht="18">
      <c r="A34" s="149" t="s">
        <v>979</v>
      </c>
      <c r="B34" s="150" t="s">
        <v>980</v>
      </c>
      <c r="C34" s="446"/>
      <c r="D34" s="442"/>
      <c r="E34" s="520"/>
      <c r="F34" s="520"/>
      <c r="G34" s="783"/>
    </row>
    <row r="35" spans="1:7" s="153" customFormat="1" ht="18">
      <c r="A35" s="151" t="s">
        <v>981</v>
      </c>
      <c r="B35" s="152" t="s">
        <v>982</v>
      </c>
      <c r="C35" s="445"/>
      <c r="D35" s="450"/>
      <c r="E35" s="520"/>
      <c r="F35" s="520"/>
      <c r="G35" s="783">
        <f>C35*105%</f>
        <v>0</v>
      </c>
    </row>
    <row r="36" spans="1:7" ht="18">
      <c r="A36" s="149" t="s">
        <v>983</v>
      </c>
      <c r="B36" s="150" t="s">
        <v>984</v>
      </c>
      <c r="C36" s="447">
        <v>11550000</v>
      </c>
      <c r="D36" s="442">
        <v>11885622.039999999</v>
      </c>
      <c r="E36" s="520">
        <v>13000000</v>
      </c>
      <c r="F36" s="520">
        <v>9012953</v>
      </c>
      <c r="G36" s="783">
        <v>13500000</v>
      </c>
    </row>
    <row r="37" spans="1:7" ht="18">
      <c r="A37" s="149" t="s">
        <v>985</v>
      </c>
      <c r="B37" s="150" t="s">
        <v>986</v>
      </c>
      <c r="C37" s="448">
        <v>6500000</v>
      </c>
      <c r="D37" s="442">
        <v>3151932.25</v>
      </c>
      <c r="E37" s="520">
        <v>6825000</v>
      </c>
      <c r="F37" s="520">
        <v>1523974.61</v>
      </c>
      <c r="G37" s="783">
        <v>7000000</v>
      </c>
    </row>
    <row r="38" spans="1:7" ht="18">
      <c r="A38" s="149" t="s">
        <v>987</v>
      </c>
      <c r="B38" s="150" t="s">
        <v>988</v>
      </c>
      <c r="C38" s="448">
        <v>363000</v>
      </c>
      <c r="D38" s="442">
        <v>49612</v>
      </c>
      <c r="E38" s="520">
        <v>300000</v>
      </c>
      <c r="F38" s="520">
        <v>13385</v>
      </c>
      <c r="G38" s="783">
        <v>300000</v>
      </c>
    </row>
    <row r="39" spans="1:7" ht="18">
      <c r="A39" s="149" t="s">
        <v>296</v>
      </c>
      <c r="B39" s="150" t="s">
        <v>990</v>
      </c>
      <c r="C39" s="448">
        <v>660000</v>
      </c>
      <c r="D39" s="442">
        <v>171616.11</v>
      </c>
      <c r="E39" s="520">
        <v>500000</v>
      </c>
      <c r="F39" s="520">
        <v>5070</v>
      </c>
      <c r="G39" s="783">
        <v>500000</v>
      </c>
    </row>
    <row r="40" spans="1:7" ht="18">
      <c r="A40" s="149" t="s">
        <v>989</v>
      </c>
      <c r="B40" s="150" t="s">
        <v>991</v>
      </c>
      <c r="C40" s="448">
        <v>2500000</v>
      </c>
      <c r="D40" s="442">
        <v>4998795.99</v>
      </c>
      <c r="E40" s="520">
        <v>2700000</v>
      </c>
      <c r="F40" s="520">
        <v>1753757.94</v>
      </c>
      <c r="G40" s="783">
        <v>500000</v>
      </c>
    </row>
    <row r="41" spans="1:7" s="153" customFormat="1" ht="18">
      <c r="A41" s="148">
        <v>2</v>
      </c>
      <c r="B41" s="154" t="s">
        <v>992</v>
      </c>
      <c r="C41" s="56"/>
      <c r="D41" s="450"/>
      <c r="E41" s="526"/>
      <c r="F41" s="526"/>
      <c r="G41" s="785"/>
    </row>
    <row r="42" spans="1:7" s="153" customFormat="1" ht="18">
      <c r="A42" s="151" t="s">
        <v>993</v>
      </c>
      <c r="B42" s="152" t="s">
        <v>994</v>
      </c>
      <c r="C42" s="56"/>
      <c r="D42" s="450"/>
      <c r="E42" s="526"/>
      <c r="F42" s="526"/>
      <c r="G42" s="785"/>
    </row>
    <row r="43" spans="1:7" ht="18">
      <c r="A43" s="149" t="s">
        <v>995</v>
      </c>
      <c r="B43" s="155" t="s">
        <v>29</v>
      </c>
      <c r="C43" s="55">
        <v>22000000</v>
      </c>
      <c r="D43" s="442">
        <v>3114001.01</v>
      </c>
      <c r="E43" s="520">
        <v>22500000</v>
      </c>
      <c r="F43" s="520"/>
      <c r="G43" s="783">
        <v>23400000</v>
      </c>
    </row>
    <row r="44" spans="1:7" ht="18">
      <c r="A44" s="149" t="s">
        <v>996</v>
      </c>
      <c r="B44" s="150" t="s">
        <v>997</v>
      </c>
      <c r="C44" s="55">
        <v>45000000</v>
      </c>
      <c r="D44" s="442">
        <v>68501372.230000004</v>
      </c>
      <c r="E44" s="520">
        <v>140000000</v>
      </c>
      <c r="F44" s="520">
        <v>47794000</v>
      </c>
      <c r="G44" s="783">
        <v>150000000</v>
      </c>
    </row>
    <row r="45" spans="1:7" ht="18">
      <c r="A45" s="149" t="s">
        <v>998</v>
      </c>
      <c r="B45" s="150" t="s">
        <v>395</v>
      </c>
      <c r="C45" s="55"/>
      <c r="D45" s="442"/>
      <c r="E45" s="520"/>
      <c r="F45" s="520"/>
      <c r="G45" s="783">
        <v>3800000</v>
      </c>
    </row>
    <row r="46" spans="1:7" ht="18">
      <c r="A46" s="149" t="s">
        <v>999</v>
      </c>
      <c r="B46" s="150" t="s">
        <v>1001</v>
      </c>
      <c r="C46" s="55">
        <v>4923000</v>
      </c>
      <c r="D46" s="442">
        <v>1240000</v>
      </c>
      <c r="E46" s="520">
        <v>2000000</v>
      </c>
      <c r="F46" s="520"/>
      <c r="G46" s="783">
        <v>1240000</v>
      </c>
    </row>
    <row r="47" spans="1:7" ht="18">
      <c r="A47" s="149" t="s">
        <v>1000</v>
      </c>
      <c r="B47" s="150" t="s">
        <v>1003</v>
      </c>
      <c r="C47" s="55">
        <v>4882600</v>
      </c>
      <c r="D47" s="442">
        <v>5963046</v>
      </c>
      <c r="E47" s="520">
        <v>7000000</v>
      </c>
      <c r="F47" s="520">
        <v>1144000</v>
      </c>
      <c r="G47" s="783">
        <v>12385000</v>
      </c>
    </row>
    <row r="48" spans="1:7" ht="18">
      <c r="A48" s="149" t="s">
        <v>1002</v>
      </c>
      <c r="B48" s="155" t="s">
        <v>385</v>
      </c>
      <c r="C48" s="55">
        <v>10000000</v>
      </c>
      <c r="D48" s="442">
        <v>11961399</v>
      </c>
      <c r="E48" s="520">
        <v>28500000</v>
      </c>
      <c r="F48" s="520">
        <v>4013403</v>
      </c>
      <c r="G48" s="783">
        <v>10500000</v>
      </c>
    </row>
    <row r="49" spans="1:7" ht="18">
      <c r="A49" s="149" t="s">
        <v>1004</v>
      </c>
      <c r="B49" s="150" t="s">
        <v>1005</v>
      </c>
      <c r="C49" s="55"/>
      <c r="D49" s="442"/>
      <c r="E49" s="520">
        <v>82400000</v>
      </c>
      <c r="F49" s="520"/>
      <c r="G49" s="783">
        <v>30000000</v>
      </c>
    </row>
    <row r="50" spans="1:7" ht="18">
      <c r="A50" s="149" t="s">
        <v>28</v>
      </c>
      <c r="B50" s="150" t="s">
        <v>274</v>
      </c>
      <c r="C50" s="55"/>
      <c r="D50" s="442">
        <v>30000000</v>
      </c>
      <c r="E50" s="520">
        <v>30000000</v>
      </c>
      <c r="F50" s="520"/>
      <c r="G50" s="783">
        <v>30000000</v>
      </c>
    </row>
    <row r="51" spans="1:7" ht="18">
      <c r="A51" s="149" t="s">
        <v>412</v>
      </c>
      <c r="B51" s="150" t="s">
        <v>382</v>
      </c>
      <c r="C51" s="55">
        <v>38359000</v>
      </c>
      <c r="D51" s="442">
        <v>64966000</v>
      </c>
      <c r="E51" s="520">
        <f>72300000+850000+200000</f>
        <v>73350000</v>
      </c>
      <c r="F51" s="520">
        <f>62154333-21776666</f>
        <v>40377667</v>
      </c>
      <c r="G51" s="783">
        <f>121133000+16287000-9216000</f>
        <v>128204000</v>
      </c>
    </row>
    <row r="52" spans="1:7" ht="18">
      <c r="A52" s="149" t="s">
        <v>413</v>
      </c>
      <c r="B52" s="150" t="s">
        <v>384</v>
      </c>
      <c r="C52" s="55"/>
      <c r="D52" s="442"/>
      <c r="E52" s="520"/>
      <c r="F52" s="520"/>
      <c r="G52" s="783">
        <v>15000000</v>
      </c>
    </row>
    <row r="53" spans="1:7" ht="18">
      <c r="A53" s="151" t="s">
        <v>1006</v>
      </c>
      <c r="B53" s="152" t="s">
        <v>1007</v>
      </c>
      <c r="C53" s="56"/>
      <c r="D53" s="442"/>
      <c r="E53" s="520"/>
      <c r="F53" s="520"/>
      <c r="G53" s="783"/>
    </row>
    <row r="54" spans="1:7" ht="18">
      <c r="A54" s="149" t="s">
        <v>383</v>
      </c>
      <c r="B54" s="150" t="s">
        <v>1008</v>
      </c>
      <c r="C54" s="55">
        <v>13818400</v>
      </c>
      <c r="D54" s="442"/>
      <c r="E54" s="520"/>
      <c r="F54" s="520"/>
      <c r="G54" s="783">
        <v>10000000</v>
      </c>
    </row>
    <row r="55" spans="1:7" s="153" customFormat="1" ht="18">
      <c r="A55" s="151" t="s">
        <v>1009</v>
      </c>
      <c r="B55" s="152" t="s">
        <v>1010</v>
      </c>
      <c r="C55" s="56"/>
      <c r="D55" s="450"/>
      <c r="E55" s="526"/>
      <c r="F55" s="526"/>
      <c r="G55" s="785"/>
    </row>
    <row r="56" spans="1:7" ht="18">
      <c r="A56" s="149" t="s">
        <v>1011</v>
      </c>
      <c r="B56" s="150" t="s">
        <v>1012</v>
      </c>
      <c r="C56" s="55">
        <v>25000000</v>
      </c>
      <c r="D56" s="442">
        <v>18917226.949999999</v>
      </c>
      <c r="E56" s="520">
        <v>25000000</v>
      </c>
      <c r="F56" s="520">
        <v>2172755</v>
      </c>
      <c r="G56" s="783">
        <v>22500000</v>
      </c>
    </row>
    <row r="57" spans="1:7" s="153" customFormat="1" ht="18">
      <c r="A57" s="151" t="s">
        <v>1013</v>
      </c>
      <c r="B57" s="156" t="s">
        <v>1014</v>
      </c>
      <c r="C57" s="57"/>
      <c r="D57" s="450"/>
      <c r="E57" s="526"/>
      <c r="F57" s="526"/>
      <c r="G57" s="785"/>
    </row>
    <row r="58" spans="1:7" ht="18">
      <c r="A58" s="149" t="s">
        <v>293</v>
      </c>
      <c r="B58" s="150" t="s">
        <v>1015</v>
      </c>
      <c r="C58" s="55">
        <v>8960000</v>
      </c>
      <c r="D58" s="442">
        <v>9206727.3000000007</v>
      </c>
      <c r="E58" s="520">
        <v>9000000</v>
      </c>
      <c r="F58" s="520"/>
      <c r="G58" s="783">
        <v>6000000</v>
      </c>
    </row>
    <row r="59" spans="1:7" ht="18">
      <c r="A59" s="149" t="s">
        <v>294</v>
      </c>
      <c r="B59" s="150" t="s">
        <v>1016</v>
      </c>
      <c r="C59" s="55">
        <v>1630000</v>
      </c>
      <c r="D59" s="442">
        <v>376000</v>
      </c>
      <c r="E59" s="520">
        <v>1500000</v>
      </c>
      <c r="F59" s="520"/>
      <c r="G59" s="783">
        <v>434000</v>
      </c>
    </row>
    <row r="60" spans="1:7" ht="18">
      <c r="A60" s="149" t="s">
        <v>295</v>
      </c>
      <c r="B60" s="150" t="s">
        <v>91</v>
      </c>
      <c r="C60" s="55">
        <v>1427000</v>
      </c>
      <c r="D60" s="442"/>
      <c r="E60" s="520">
        <v>1000000</v>
      </c>
      <c r="F60" s="520"/>
      <c r="G60" s="783">
        <v>0</v>
      </c>
    </row>
    <row r="61" spans="1:7" ht="18">
      <c r="A61" s="149" t="s">
        <v>30</v>
      </c>
      <c r="B61" s="150" t="s">
        <v>31</v>
      </c>
      <c r="C61" s="55"/>
      <c r="D61" s="442"/>
      <c r="E61" s="520">
        <v>6000000</v>
      </c>
      <c r="F61" s="520"/>
      <c r="G61" s="783">
        <v>4000000</v>
      </c>
    </row>
    <row r="62" spans="1:7" ht="18">
      <c r="A62" s="149" t="s">
        <v>51</v>
      </c>
      <c r="B62" s="150" t="s">
        <v>56</v>
      </c>
      <c r="C62" s="55"/>
      <c r="D62" s="442"/>
      <c r="E62" s="520">
        <v>72000000</v>
      </c>
      <c r="F62" s="520">
        <v>7205748</v>
      </c>
      <c r="G62" s="783">
        <v>46000000</v>
      </c>
    </row>
    <row r="63" spans="1:7" s="153" customFormat="1" ht="18">
      <c r="A63" s="151" t="s">
        <v>1017</v>
      </c>
      <c r="B63" s="152" t="s">
        <v>1018</v>
      </c>
      <c r="C63" s="56"/>
      <c r="D63" s="450"/>
      <c r="E63" s="526"/>
      <c r="F63" s="526"/>
      <c r="G63" s="785"/>
    </row>
    <row r="64" spans="1:7" ht="18">
      <c r="A64" s="149" t="s">
        <v>1019</v>
      </c>
      <c r="B64" s="150" t="s">
        <v>1020</v>
      </c>
      <c r="C64" s="55">
        <v>12863750</v>
      </c>
      <c r="D64" s="442">
        <v>14471406</v>
      </c>
      <c r="E64" s="520">
        <v>31150000</v>
      </c>
      <c r="F64" s="520">
        <v>421131</v>
      </c>
      <c r="G64" s="783">
        <f>'Detail expns'!E677</f>
        <v>16128000</v>
      </c>
    </row>
    <row r="65" spans="1:7" ht="18.75" thickBot="1">
      <c r="A65" s="157" t="s">
        <v>1021</v>
      </c>
      <c r="B65" s="158" t="s">
        <v>55</v>
      </c>
      <c r="C65" s="58">
        <v>20800000</v>
      </c>
      <c r="D65" s="442"/>
      <c r="E65" s="520">
        <f>91700000-939000</f>
        <v>90761000</v>
      </c>
      <c r="F65" s="520"/>
      <c r="G65" s="783"/>
    </row>
    <row r="66" spans="1:7" ht="18.75" thickBot="1">
      <c r="A66" s="159"/>
      <c r="B66" s="160" t="s">
        <v>895</v>
      </c>
      <c r="C66" s="438">
        <f>SUM(C7:C65)</f>
        <v>514608000</v>
      </c>
      <c r="D66" s="438">
        <f>SUM(D7:D65)</f>
        <v>475708889.19999999</v>
      </c>
      <c r="E66" s="527">
        <f>SUM(E7:E65)</f>
        <v>925110000</v>
      </c>
      <c r="F66" s="527">
        <f>SUM(F7:F65)</f>
        <v>221164234.49000001</v>
      </c>
      <c r="G66" s="786">
        <f>SUM(G7:G65)</f>
        <v>846361000</v>
      </c>
    </row>
    <row r="67" spans="1:7" ht="18">
      <c r="A67" s="161"/>
      <c r="B67" s="162" t="s">
        <v>930</v>
      </c>
      <c r="C67" s="609">
        <f>SUM(C7:C40)-C18</f>
        <v>214244250</v>
      </c>
      <c r="D67" s="609">
        <f>SUM(D7:D40)-D18</f>
        <v>181661710.71000001</v>
      </c>
      <c r="E67" s="610">
        <f>SUM(E7:E40)-E18</f>
        <v>227949000</v>
      </c>
      <c r="F67" s="610">
        <f>SUM(F7:F40)-F18</f>
        <v>96258864.49000001</v>
      </c>
      <c r="G67" s="787">
        <f>SUM(G7:G40)-G18</f>
        <v>271440000</v>
      </c>
    </row>
    <row r="68" spans="1:7" ht="18">
      <c r="A68" s="151"/>
      <c r="B68" s="163" t="s">
        <v>262</v>
      </c>
      <c r="C68" s="611">
        <f>SUM(C43:C49)</f>
        <v>86805600</v>
      </c>
      <c r="D68" s="611">
        <f>SUM(D43:D50)</f>
        <v>120779818.24000001</v>
      </c>
      <c r="E68" s="612">
        <f>SUM(E43:E50)+E18</f>
        <v>387400000</v>
      </c>
      <c r="F68" s="612">
        <f>SUM(F43:F50)+F18</f>
        <v>74728069</v>
      </c>
      <c r="G68" s="788">
        <f>SUM(G43:G56)</f>
        <v>437029000</v>
      </c>
    </row>
    <row r="69" spans="1:7" ht="18">
      <c r="A69" s="151"/>
      <c r="B69" s="163" t="s">
        <v>263</v>
      </c>
      <c r="C69" s="611">
        <f>SUM(C51:C56)+C18</f>
        <v>167877400</v>
      </c>
      <c r="D69" s="611">
        <f>SUM(D51:D56)+D18</f>
        <v>149213226.94999999</v>
      </c>
      <c r="E69" s="612">
        <f>SUM(E51:E56)</f>
        <v>98350000</v>
      </c>
      <c r="F69" s="612">
        <f>SUM(F51:F56)</f>
        <v>42550422</v>
      </c>
      <c r="G69" s="788">
        <f>G18</f>
        <v>65330000</v>
      </c>
    </row>
    <row r="70" spans="1:7" ht="18">
      <c r="A70" s="433"/>
      <c r="B70" s="434" t="s">
        <v>1014</v>
      </c>
      <c r="C70" s="613">
        <f>SUM(C58:C60)</f>
        <v>12017000</v>
      </c>
      <c r="D70" s="613">
        <f>SUM(D58:D60)</f>
        <v>9582727.3000000007</v>
      </c>
      <c r="E70" s="614">
        <f>SUM(E58:E60)</f>
        <v>11500000</v>
      </c>
      <c r="F70" s="614">
        <f>SUM(F58:F60)</f>
        <v>0</v>
      </c>
      <c r="G70" s="789">
        <f>SUM(G58:G60)</f>
        <v>6434000</v>
      </c>
    </row>
    <row r="71" spans="1:7" ht="18">
      <c r="A71" s="151"/>
      <c r="B71" s="163" t="s">
        <v>1020</v>
      </c>
      <c r="C71" s="615">
        <f>C64</f>
        <v>12863750</v>
      </c>
      <c r="D71" s="615">
        <f>D64</f>
        <v>14471406</v>
      </c>
      <c r="E71" s="616">
        <f>E64</f>
        <v>31150000</v>
      </c>
      <c r="F71" s="616">
        <f>F64</f>
        <v>421131</v>
      </c>
      <c r="G71" s="790">
        <f>G64</f>
        <v>16128000</v>
      </c>
    </row>
    <row r="72" spans="1:7" ht="18">
      <c r="A72" s="433"/>
      <c r="B72" s="434" t="s">
        <v>52</v>
      </c>
      <c r="C72" s="624"/>
      <c r="D72" s="624"/>
      <c r="E72" s="625">
        <f>SUM(E61:E62)</f>
        <v>78000000</v>
      </c>
      <c r="F72" s="625">
        <f>SUM(F61:F62)</f>
        <v>7205748</v>
      </c>
      <c r="G72" s="791">
        <f>SUM(G61:G62)</f>
        <v>50000000</v>
      </c>
    </row>
    <row r="73" spans="1:7" ht="18.75" thickBot="1">
      <c r="A73" s="435"/>
      <c r="B73" s="436" t="s">
        <v>288</v>
      </c>
      <c r="C73" s="617">
        <f>C65</f>
        <v>20800000</v>
      </c>
      <c r="D73" s="617">
        <f>D65</f>
        <v>0</v>
      </c>
      <c r="E73" s="618">
        <f>E65</f>
        <v>90761000</v>
      </c>
      <c r="F73" s="618">
        <f>F65</f>
        <v>0</v>
      </c>
      <c r="G73" s="792">
        <f>G65</f>
        <v>0</v>
      </c>
    </row>
    <row r="74" spans="1:7" ht="18.75" thickBot="1">
      <c r="A74" s="159"/>
      <c r="B74" s="166" t="s">
        <v>895</v>
      </c>
      <c r="C74" s="619">
        <f>SUM(C67:C73)</f>
        <v>514608000</v>
      </c>
      <c r="D74" s="619">
        <f>SUM(D67:D73)</f>
        <v>475708889.20000005</v>
      </c>
      <c r="E74" s="620">
        <f>SUM(E67:E73)</f>
        <v>925110000</v>
      </c>
      <c r="F74" s="620">
        <f>SUM(F67:F73)</f>
        <v>221164234.49000001</v>
      </c>
      <c r="G74" s="793">
        <f>SUM(G67:G73)</f>
        <v>846361000</v>
      </c>
    </row>
    <row r="75" spans="1:7" ht="18">
      <c r="A75" s="59"/>
      <c r="B75" s="164"/>
      <c r="C75" s="65"/>
      <c r="D75" s="59"/>
      <c r="E75" s="626"/>
      <c r="F75" s="626"/>
      <c r="G75" s="65"/>
    </row>
    <row r="76" spans="1:7">
      <c r="D76" s="621"/>
      <c r="E76" s="623"/>
      <c r="F76" s="623"/>
      <c r="G76" s="621"/>
    </row>
    <row r="77" spans="1:7">
      <c r="E77" s="623"/>
      <c r="F77" s="623"/>
      <c r="G77" s="621"/>
    </row>
  </sheetData>
  <phoneticPr fontId="34" type="noConversion"/>
  <pageMargins left="0.46" right="0.23" top="0.2" bottom="0.7" header="0.2" footer="0.09"/>
  <pageSetup paperSize="9" scale="95" orientation="landscape" horizontalDpi="300" verticalDpi="300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72"/>
  <sheetViews>
    <sheetView workbookViewId="0">
      <selection activeCell="C3" sqref="C3:C5"/>
    </sheetView>
  </sheetViews>
  <sheetFormatPr defaultRowHeight="12.75"/>
  <cols>
    <col min="1" max="1" width="8.140625" style="44" customWidth="1"/>
    <col min="2" max="2" width="48.140625" style="44" customWidth="1"/>
    <col min="3" max="3" width="19.42578125" style="44" customWidth="1"/>
    <col min="4" max="4" width="16" bestFit="1" customWidth="1"/>
    <col min="5" max="6" width="16" customWidth="1"/>
    <col min="7" max="7" width="17" customWidth="1"/>
    <col min="8" max="8" width="10.5703125" bestFit="1" customWidth="1"/>
  </cols>
  <sheetData>
    <row r="1" spans="1:8" ht="22.5">
      <c r="A1" s="9" t="s">
        <v>1044</v>
      </c>
      <c r="B1" s="9"/>
      <c r="C1" s="61"/>
      <c r="D1" s="10"/>
      <c r="E1" s="10"/>
      <c r="F1" s="10"/>
      <c r="G1" s="10"/>
    </row>
    <row r="2" spans="1:8" ht="44.25" customHeight="1" thickBot="1">
      <c r="A2" s="11" t="s">
        <v>909</v>
      </c>
      <c r="B2" s="9"/>
      <c r="C2" s="61"/>
      <c r="D2" s="10"/>
      <c r="E2" s="10"/>
      <c r="F2" s="10"/>
      <c r="G2" s="10"/>
    </row>
    <row r="3" spans="1:8" ht="30.75" customHeight="1">
      <c r="A3" s="925" t="s">
        <v>896</v>
      </c>
      <c r="B3" s="928" t="s">
        <v>897</v>
      </c>
      <c r="C3" s="922" t="s">
        <v>287</v>
      </c>
      <c r="D3" s="916" t="s">
        <v>271</v>
      </c>
      <c r="E3" s="919" t="s">
        <v>45</v>
      </c>
      <c r="F3" s="916" t="s">
        <v>820</v>
      </c>
      <c r="G3" s="919" t="s">
        <v>386</v>
      </c>
    </row>
    <row r="4" spans="1:8" ht="12.75" customHeight="1">
      <c r="A4" s="926"/>
      <c r="B4" s="929"/>
      <c r="C4" s="923"/>
      <c r="D4" s="917"/>
      <c r="E4" s="920"/>
      <c r="F4" s="917"/>
      <c r="G4" s="920"/>
    </row>
    <row r="5" spans="1:8" ht="29.25" customHeight="1" thickBot="1">
      <c r="A5" s="927"/>
      <c r="B5" s="930"/>
      <c r="C5" s="924"/>
      <c r="D5" s="918"/>
      <c r="E5" s="921"/>
      <c r="F5" s="918"/>
      <c r="G5" s="921"/>
    </row>
    <row r="6" spans="1:8" ht="14.25">
      <c r="A6" s="12" t="s">
        <v>145</v>
      </c>
      <c r="B6" s="13" t="s">
        <v>1036</v>
      </c>
      <c r="C6" s="454"/>
      <c r="D6" s="458"/>
      <c r="E6" s="681"/>
      <c r="F6" s="681"/>
      <c r="G6" s="459"/>
    </row>
    <row r="7" spans="1:8" ht="14.25">
      <c r="A7" s="15" t="s">
        <v>1037</v>
      </c>
      <c r="B7" s="16" t="s">
        <v>898</v>
      </c>
      <c r="C7" s="454"/>
      <c r="D7" s="14"/>
      <c r="E7" s="682"/>
      <c r="F7" s="682"/>
      <c r="G7" s="460"/>
    </row>
    <row r="8" spans="1:8" ht="14.25">
      <c r="A8" s="17" t="s">
        <v>1038</v>
      </c>
      <c r="B8" s="18" t="s">
        <v>899</v>
      </c>
      <c r="C8" s="455">
        <v>84420000</v>
      </c>
      <c r="D8" s="19">
        <v>79660176.349999994</v>
      </c>
      <c r="E8" s="683">
        <v>100000000</v>
      </c>
      <c r="F8" s="683">
        <v>42846779.479999997</v>
      </c>
      <c r="G8" s="62">
        <f>'Detail expns'!C9</f>
        <v>99500000</v>
      </c>
    </row>
    <row r="9" spans="1:8" ht="14.25">
      <c r="A9" s="17" t="s">
        <v>1039</v>
      </c>
      <c r="B9" s="20" t="s">
        <v>900</v>
      </c>
      <c r="C9" s="455">
        <v>6600000</v>
      </c>
      <c r="D9" s="19">
        <v>6600000</v>
      </c>
      <c r="E9" s="683">
        <v>8100000</v>
      </c>
      <c r="F9" s="683"/>
      <c r="G9" s="461">
        <f>'Detail expns'!G11</f>
        <v>7000000</v>
      </c>
    </row>
    <row r="10" spans="1:8" ht="14.25">
      <c r="A10" s="17" t="s">
        <v>1040</v>
      </c>
      <c r="B10" s="20" t="s">
        <v>901</v>
      </c>
      <c r="C10" s="455">
        <v>850000</v>
      </c>
      <c r="D10" s="19">
        <v>596800</v>
      </c>
      <c r="E10" s="683">
        <v>800000</v>
      </c>
      <c r="F10" s="683">
        <v>252200</v>
      </c>
      <c r="G10" s="461">
        <f>'Detail expns'!C14</f>
        <v>725000</v>
      </c>
    </row>
    <row r="11" spans="1:8" ht="14.25">
      <c r="A11" s="15" t="s">
        <v>66</v>
      </c>
      <c r="B11" s="21" t="s">
        <v>131</v>
      </c>
      <c r="C11" s="455"/>
      <c r="D11" s="19"/>
      <c r="E11" s="683"/>
      <c r="F11" s="683"/>
      <c r="G11" s="461"/>
    </row>
    <row r="12" spans="1:8" ht="14.25">
      <c r="A12" s="17" t="s">
        <v>67</v>
      </c>
      <c r="B12" s="22" t="s">
        <v>132</v>
      </c>
      <c r="C12" s="455">
        <v>9035400</v>
      </c>
      <c r="D12" s="19">
        <v>7986474.04</v>
      </c>
      <c r="E12" s="683">
        <v>8275000</v>
      </c>
      <c r="F12" s="683">
        <v>4054897.73</v>
      </c>
      <c r="G12" s="461">
        <f>'Detail expns'!C16</f>
        <v>9088000</v>
      </c>
      <c r="H12" s="6"/>
    </row>
    <row r="13" spans="1:8" ht="14.25">
      <c r="A13" s="17" t="s">
        <v>68</v>
      </c>
      <c r="B13" s="23" t="s">
        <v>69</v>
      </c>
      <c r="C13" s="455">
        <v>200000</v>
      </c>
      <c r="D13" s="19">
        <v>196900</v>
      </c>
      <c r="E13" s="683">
        <v>150000</v>
      </c>
      <c r="F13" s="683">
        <v>147100</v>
      </c>
      <c r="G13" s="461">
        <f>'Detail expns'!C18</f>
        <v>250000</v>
      </c>
    </row>
    <row r="14" spans="1:8" ht="14.25">
      <c r="A14" s="17" t="s">
        <v>105</v>
      </c>
      <c r="B14" s="23" t="s">
        <v>106</v>
      </c>
      <c r="C14" s="455">
        <v>50000</v>
      </c>
      <c r="D14" s="19">
        <v>20485</v>
      </c>
      <c r="E14" s="683">
        <v>50000</v>
      </c>
      <c r="F14" s="683">
        <v>26260</v>
      </c>
      <c r="G14" s="461">
        <f>'Detail expns'!C20</f>
        <v>50000</v>
      </c>
    </row>
    <row r="15" spans="1:8" ht="14.25">
      <c r="A15" s="17" t="s">
        <v>70</v>
      </c>
      <c r="B15" s="20" t="s">
        <v>146</v>
      </c>
      <c r="C15" s="455">
        <v>2400000</v>
      </c>
      <c r="D15" s="19">
        <v>2287500</v>
      </c>
      <c r="E15" s="683">
        <v>2350000</v>
      </c>
      <c r="F15" s="683">
        <v>2122500</v>
      </c>
      <c r="G15" s="461">
        <f>'Detail expns'!C22</f>
        <v>2250000</v>
      </c>
    </row>
    <row r="16" spans="1:8" ht="14.25">
      <c r="A16" s="17" t="s">
        <v>71</v>
      </c>
      <c r="B16" s="20" t="s">
        <v>72</v>
      </c>
      <c r="C16" s="455">
        <v>1400000</v>
      </c>
      <c r="D16" s="19">
        <v>1303167</v>
      </c>
      <c r="E16" s="683">
        <v>1350000</v>
      </c>
      <c r="F16" s="683">
        <v>486000</v>
      </c>
      <c r="G16" s="461">
        <f>'Detail expns'!C25</f>
        <v>1350000</v>
      </c>
    </row>
    <row r="17" spans="1:7" ht="14.25">
      <c r="A17" s="17" t="s">
        <v>73</v>
      </c>
      <c r="B17" s="20" t="s">
        <v>1035</v>
      </c>
      <c r="C17" s="455">
        <v>6600000</v>
      </c>
      <c r="D17" s="19">
        <v>6515878</v>
      </c>
      <c r="E17" s="683">
        <v>6500000</v>
      </c>
      <c r="F17" s="683">
        <v>1575366</v>
      </c>
      <c r="G17" s="461">
        <f>'Detail expns'!C27</f>
        <v>6500000</v>
      </c>
    </row>
    <row r="18" spans="1:7" ht="14.25">
      <c r="A18" s="17" t="s">
        <v>107</v>
      </c>
      <c r="B18" s="20" t="s">
        <v>108</v>
      </c>
      <c r="C18" s="455">
        <v>29100000</v>
      </c>
      <c r="D18" s="19">
        <v>26030302</v>
      </c>
      <c r="E18" s="683">
        <v>35000000</v>
      </c>
      <c r="F18" s="683">
        <v>7695019</v>
      </c>
      <c r="G18" s="461">
        <f>'Detail expns'!C28</f>
        <v>30000000</v>
      </c>
    </row>
    <row r="19" spans="1:7" ht="14.25">
      <c r="A19" s="17" t="s">
        <v>79</v>
      </c>
      <c r="B19" s="24" t="s">
        <v>389</v>
      </c>
      <c r="C19" s="455">
        <v>300000</v>
      </c>
      <c r="D19" s="19">
        <v>11000</v>
      </c>
      <c r="E19" s="683">
        <v>300000</v>
      </c>
      <c r="F19" s="683"/>
      <c r="G19" s="461">
        <f>'Detail expns'!G30</f>
        <v>600000</v>
      </c>
    </row>
    <row r="20" spans="1:7" ht="14.25">
      <c r="A20" s="15" t="s">
        <v>902</v>
      </c>
      <c r="B20" s="21" t="s">
        <v>82</v>
      </c>
      <c r="C20" s="455"/>
      <c r="D20" s="19"/>
      <c r="E20" s="683"/>
      <c r="F20" s="683"/>
      <c r="G20" s="461"/>
    </row>
    <row r="21" spans="1:7" ht="14.25">
      <c r="A21" s="17" t="s">
        <v>83</v>
      </c>
      <c r="B21" s="22" t="s">
        <v>84</v>
      </c>
      <c r="C21" s="455">
        <v>2770000</v>
      </c>
      <c r="D21" s="19">
        <v>2702128.2</v>
      </c>
      <c r="E21" s="683">
        <v>1020000</v>
      </c>
      <c r="F21" s="683">
        <v>760832.36</v>
      </c>
      <c r="G21" s="461">
        <f>'Detail expns'!C35</f>
        <v>1520000</v>
      </c>
    </row>
    <row r="22" spans="1:7" ht="14.25">
      <c r="A22" s="17" t="s">
        <v>85</v>
      </c>
      <c r="B22" s="23" t="s">
        <v>86</v>
      </c>
      <c r="C22" s="455">
        <v>650000</v>
      </c>
      <c r="D22" s="19">
        <v>613234</v>
      </c>
      <c r="E22" s="683">
        <v>650000</v>
      </c>
      <c r="F22" s="683">
        <v>259674</v>
      </c>
      <c r="G22" s="461">
        <f>'Detail expns'!C37</f>
        <v>650000</v>
      </c>
    </row>
    <row r="23" spans="1:7" ht="14.25">
      <c r="A23" s="17" t="s">
        <v>87</v>
      </c>
      <c r="B23" s="22" t="s">
        <v>133</v>
      </c>
      <c r="C23" s="455">
        <v>5630000</v>
      </c>
      <c r="D23" s="19">
        <v>5618706.7000000002</v>
      </c>
      <c r="E23" s="683">
        <v>7800000</v>
      </c>
      <c r="F23" s="683">
        <v>4832666</v>
      </c>
      <c r="G23" s="461">
        <f>'Detail expns'!G40</f>
        <v>8050000</v>
      </c>
    </row>
    <row r="24" spans="1:7" ht="14.25">
      <c r="A24" s="17" t="s">
        <v>171</v>
      </c>
      <c r="B24" s="22" t="s">
        <v>134</v>
      </c>
      <c r="C24" s="455">
        <v>386000</v>
      </c>
      <c r="D24" s="19">
        <v>382388</v>
      </c>
      <c r="E24" s="683">
        <v>400000</v>
      </c>
      <c r="F24" s="683">
        <v>86666</v>
      </c>
      <c r="G24" s="461">
        <f>'Detail expns'!C51</f>
        <v>400000</v>
      </c>
    </row>
    <row r="25" spans="1:7" ht="14.25">
      <c r="A25" s="17" t="s">
        <v>172</v>
      </c>
      <c r="B25" s="22" t="s">
        <v>135</v>
      </c>
      <c r="C25" s="455">
        <v>600000</v>
      </c>
      <c r="D25" s="19">
        <v>558104</v>
      </c>
      <c r="E25" s="683">
        <v>550000</v>
      </c>
      <c r="F25" s="683">
        <v>505806</v>
      </c>
      <c r="G25" s="461">
        <f>'Detail expns'!G54</f>
        <v>725000</v>
      </c>
    </row>
    <row r="26" spans="1:7" ht="14.25">
      <c r="A26" s="15" t="s">
        <v>173</v>
      </c>
      <c r="B26" s="25" t="s">
        <v>174</v>
      </c>
      <c r="C26" s="455"/>
      <c r="D26" s="19"/>
      <c r="E26" s="683"/>
      <c r="F26" s="683"/>
      <c r="G26" s="461"/>
    </row>
    <row r="27" spans="1:7" ht="14.25">
      <c r="A27" s="17" t="s">
        <v>903</v>
      </c>
      <c r="B27" s="23" t="s">
        <v>161</v>
      </c>
      <c r="C27" s="455">
        <v>250000</v>
      </c>
      <c r="D27" s="19">
        <v>231330</v>
      </c>
      <c r="E27" s="683">
        <v>250000</v>
      </c>
      <c r="F27" s="683">
        <v>101141</v>
      </c>
      <c r="G27" s="461">
        <f>'Detail expns'!C60</f>
        <v>250000</v>
      </c>
    </row>
    <row r="28" spans="1:7" ht="14.25">
      <c r="A28" s="17" t="s">
        <v>176</v>
      </c>
      <c r="B28" s="23" t="s">
        <v>904</v>
      </c>
      <c r="C28" s="455">
        <v>400000</v>
      </c>
      <c r="D28" s="19">
        <v>222576</v>
      </c>
      <c r="E28" s="683">
        <v>400000</v>
      </c>
      <c r="F28" s="683">
        <v>139237</v>
      </c>
      <c r="G28" s="461">
        <f>'Detail expns'!C62</f>
        <v>400000</v>
      </c>
    </row>
    <row r="29" spans="1:7" ht="14.25">
      <c r="A29" s="17" t="s">
        <v>177</v>
      </c>
      <c r="B29" s="26" t="s">
        <v>178</v>
      </c>
      <c r="C29" s="455">
        <v>100000</v>
      </c>
      <c r="D29" s="19"/>
      <c r="E29" s="683">
        <v>100000</v>
      </c>
      <c r="F29" s="683"/>
      <c r="G29" s="461">
        <f>'Detail expns'!C63</f>
        <v>100000</v>
      </c>
    </row>
    <row r="30" spans="1:7" ht="14.25">
      <c r="A30" s="15" t="s">
        <v>109</v>
      </c>
      <c r="B30" s="27" t="s">
        <v>110</v>
      </c>
      <c r="C30" s="455"/>
      <c r="D30" s="19"/>
      <c r="E30" s="683"/>
      <c r="F30" s="683"/>
      <c r="G30" s="461"/>
    </row>
    <row r="31" spans="1:7" ht="14.25">
      <c r="A31" s="17" t="s">
        <v>111</v>
      </c>
      <c r="B31" s="26" t="s">
        <v>905</v>
      </c>
      <c r="C31" s="455">
        <v>300000</v>
      </c>
      <c r="D31" s="19">
        <v>292800</v>
      </c>
      <c r="E31" s="683">
        <v>300000</v>
      </c>
      <c r="F31" s="683">
        <v>122000</v>
      </c>
      <c r="G31" s="461">
        <f>'Detail expns'!G65</f>
        <v>1235000</v>
      </c>
    </row>
    <row r="32" spans="1:7" ht="14.25">
      <c r="A32" s="15" t="s">
        <v>179</v>
      </c>
      <c r="B32" s="21" t="s">
        <v>138</v>
      </c>
      <c r="C32" s="455"/>
      <c r="D32" s="19"/>
      <c r="E32" s="683"/>
      <c r="F32" s="683"/>
      <c r="G32" s="461"/>
    </row>
    <row r="33" spans="1:7" ht="15" thickBot="1">
      <c r="A33" s="28" t="s">
        <v>180</v>
      </c>
      <c r="B33" s="868" t="s">
        <v>906</v>
      </c>
      <c r="C33" s="456">
        <v>400000</v>
      </c>
      <c r="D33" s="29">
        <v>7856</v>
      </c>
      <c r="E33" s="684">
        <v>350000</v>
      </c>
      <c r="F33" s="684"/>
      <c r="G33" s="462">
        <f>'Detail expns'!C70</f>
        <v>100000</v>
      </c>
    </row>
    <row r="34" spans="1:7" ht="14.25">
      <c r="A34" s="30" t="s">
        <v>181</v>
      </c>
      <c r="B34" s="869" t="s">
        <v>1034</v>
      </c>
      <c r="C34" s="457">
        <v>25000</v>
      </c>
      <c r="D34" s="31"/>
      <c r="E34" s="685">
        <v>25000</v>
      </c>
      <c r="F34" s="685"/>
      <c r="G34" s="463">
        <f>'Detail expns'!C72</f>
        <v>25000</v>
      </c>
    </row>
    <row r="35" spans="1:7" ht="14.25" customHeight="1">
      <c r="A35" s="17" t="s">
        <v>182</v>
      </c>
      <c r="B35" s="32" t="s">
        <v>907</v>
      </c>
      <c r="C35" s="455">
        <v>200000</v>
      </c>
      <c r="D35" s="19">
        <v>196678</v>
      </c>
      <c r="E35" s="683">
        <v>200000</v>
      </c>
      <c r="F35" s="683">
        <v>158799</v>
      </c>
      <c r="G35" s="461">
        <f>'Detail expns'!C74</f>
        <v>300000</v>
      </c>
    </row>
    <row r="36" spans="1:7" ht="14.25">
      <c r="A36" s="17" t="s">
        <v>183</v>
      </c>
      <c r="B36" s="26" t="s">
        <v>138</v>
      </c>
      <c r="C36" s="455">
        <v>1800000</v>
      </c>
      <c r="D36" s="19">
        <v>1788605.9</v>
      </c>
      <c r="E36" s="683">
        <v>1890000</v>
      </c>
      <c r="F36" s="683">
        <v>931312</v>
      </c>
      <c r="G36" s="461">
        <f>'Detail expns'!G75</f>
        <v>2105000</v>
      </c>
    </row>
    <row r="37" spans="1:7" ht="14.25">
      <c r="A37" s="15" t="s">
        <v>912</v>
      </c>
      <c r="B37" s="27" t="s">
        <v>913</v>
      </c>
      <c r="C37" s="455"/>
      <c r="D37" s="19"/>
      <c r="E37" s="683"/>
      <c r="F37" s="683"/>
      <c r="G37" s="461"/>
    </row>
    <row r="38" spans="1:7" ht="14.25">
      <c r="A38" s="17" t="s">
        <v>230</v>
      </c>
      <c r="B38" s="20" t="s">
        <v>231</v>
      </c>
      <c r="C38" s="455">
        <v>45000000</v>
      </c>
      <c r="D38" s="19">
        <f>68501372.23+49600</f>
        <v>68550972.230000004</v>
      </c>
      <c r="E38" s="683">
        <v>140000000</v>
      </c>
      <c r="F38" s="683">
        <v>47632800</v>
      </c>
      <c r="G38" s="461">
        <f>'Detail expns'!C83</f>
        <v>150000000</v>
      </c>
    </row>
    <row r="39" spans="1:7" ht="14.25">
      <c r="A39" s="15" t="s">
        <v>914</v>
      </c>
      <c r="B39" s="25" t="s">
        <v>915</v>
      </c>
      <c r="C39" s="455"/>
      <c r="D39" s="19"/>
      <c r="E39" s="683"/>
      <c r="F39" s="683"/>
      <c r="G39" s="461"/>
    </row>
    <row r="40" spans="1:7" ht="14.25">
      <c r="A40" s="17" t="s">
        <v>184</v>
      </c>
      <c r="B40" s="22" t="s">
        <v>99</v>
      </c>
      <c r="C40" s="455">
        <v>100000</v>
      </c>
      <c r="D40" s="19">
        <v>19650</v>
      </c>
      <c r="E40" s="683">
        <v>100000</v>
      </c>
      <c r="F40" s="683">
        <v>3400</v>
      </c>
      <c r="G40" s="461">
        <f>'Detail expns'!G85</f>
        <v>65000</v>
      </c>
    </row>
    <row r="41" spans="1:7" ht="14.25">
      <c r="A41" s="15" t="s">
        <v>185</v>
      </c>
      <c r="B41" s="21" t="s">
        <v>186</v>
      </c>
      <c r="C41" s="455"/>
      <c r="D41" s="19"/>
      <c r="E41" s="683"/>
      <c r="F41" s="683"/>
      <c r="G41" s="461"/>
    </row>
    <row r="42" spans="1:7" ht="14.25">
      <c r="A42" s="17" t="s">
        <v>187</v>
      </c>
      <c r="B42" s="22" t="s">
        <v>916</v>
      </c>
      <c r="C42" s="455">
        <v>150000</v>
      </c>
      <c r="D42" s="19">
        <v>145170</v>
      </c>
      <c r="E42" s="683">
        <v>150000</v>
      </c>
      <c r="F42" s="683">
        <v>66945</v>
      </c>
      <c r="G42" s="461">
        <f>'Detail expns'!C91</f>
        <v>150000</v>
      </c>
    </row>
    <row r="43" spans="1:7" ht="14.25">
      <c r="A43" s="17" t="s">
        <v>188</v>
      </c>
      <c r="B43" s="22" t="s">
        <v>189</v>
      </c>
      <c r="C43" s="455">
        <v>300000</v>
      </c>
      <c r="D43" s="19">
        <v>282035</v>
      </c>
      <c r="E43" s="683">
        <v>250000</v>
      </c>
      <c r="F43" s="683">
        <v>221930</v>
      </c>
      <c r="G43" s="461">
        <f>'Detail expns'!C92</f>
        <v>250000</v>
      </c>
    </row>
    <row r="44" spans="1:7" ht="14.25" customHeight="1">
      <c r="A44" s="17" t="s">
        <v>190</v>
      </c>
      <c r="B44" s="32" t="s">
        <v>917</v>
      </c>
      <c r="C44" s="455">
        <v>14500000</v>
      </c>
      <c r="D44" s="19">
        <v>14412967.48</v>
      </c>
      <c r="E44" s="683">
        <v>24400000</v>
      </c>
      <c r="F44" s="683">
        <v>9215018.3699999992</v>
      </c>
      <c r="G44" s="461">
        <f>SUM('Detail expns'!G94:G113)</f>
        <v>25095000</v>
      </c>
    </row>
    <row r="45" spans="1:7" ht="14.25" customHeight="1">
      <c r="A45" s="17" t="s">
        <v>886</v>
      </c>
      <c r="B45" s="32" t="s">
        <v>266</v>
      </c>
      <c r="C45" s="455">
        <v>10000000</v>
      </c>
      <c r="D45" s="19">
        <v>9845690</v>
      </c>
      <c r="E45" s="683"/>
      <c r="F45" s="683"/>
      <c r="G45" s="461"/>
    </row>
    <row r="46" spans="1:7" ht="15.75" customHeight="1">
      <c r="A46" s="17" t="s">
        <v>191</v>
      </c>
      <c r="B46" s="20" t="s">
        <v>192</v>
      </c>
      <c r="C46" s="455">
        <v>750000</v>
      </c>
      <c r="D46" s="19">
        <v>685135</v>
      </c>
      <c r="E46" s="683">
        <v>1550000</v>
      </c>
      <c r="F46" s="683">
        <v>617771</v>
      </c>
      <c r="G46" s="461">
        <f>'Detail expns'!G115</f>
        <v>1225000</v>
      </c>
    </row>
    <row r="47" spans="1:7" ht="15.75" customHeight="1">
      <c r="A47" s="17" t="s">
        <v>118</v>
      </c>
      <c r="B47" s="20" t="s">
        <v>119</v>
      </c>
      <c r="C47" s="455">
        <v>231400000</v>
      </c>
      <c r="D47" s="19">
        <v>132306104</v>
      </c>
      <c r="E47" s="683">
        <v>526020000</v>
      </c>
      <c r="F47" s="683">
        <v>55986698.149999999</v>
      </c>
      <c r="G47" s="461">
        <f>SUM('Detail expns'!G121:G448)</f>
        <v>443453000</v>
      </c>
    </row>
    <row r="48" spans="1:7" ht="15.75" customHeight="1">
      <c r="A48" s="17" t="s">
        <v>165</v>
      </c>
      <c r="B48" s="20" t="s">
        <v>918</v>
      </c>
      <c r="C48" s="455">
        <v>56441600</v>
      </c>
      <c r="D48" s="19">
        <v>38976127.869999997</v>
      </c>
      <c r="E48" s="683">
        <v>49930000</v>
      </c>
      <c r="F48" s="683">
        <v>9172836</v>
      </c>
      <c r="G48" s="461">
        <f>SUM('Detail expns'!G450:G668)</f>
        <v>47550000</v>
      </c>
    </row>
    <row r="49" spans="1:7" ht="14.25">
      <c r="A49" s="17" t="s">
        <v>123</v>
      </c>
      <c r="B49" s="22" t="s">
        <v>1032</v>
      </c>
      <c r="C49" s="455">
        <v>900000</v>
      </c>
      <c r="D49" s="19">
        <v>893568</v>
      </c>
      <c r="E49" s="683">
        <v>500000</v>
      </c>
      <c r="F49" s="683"/>
      <c r="G49" s="461">
        <f>'Detail expns'!G669</f>
        <v>700000</v>
      </c>
    </row>
    <row r="50" spans="1:7" ht="14.25">
      <c r="A50" s="17">
        <v>10</v>
      </c>
      <c r="B50" s="22" t="s">
        <v>32</v>
      </c>
      <c r="C50" s="455"/>
      <c r="D50" s="19"/>
      <c r="E50" s="683"/>
      <c r="F50" s="683"/>
      <c r="G50" s="461"/>
    </row>
    <row r="51" spans="1:7" ht="14.25">
      <c r="A51" s="17" t="s">
        <v>53</v>
      </c>
      <c r="B51" s="22" t="s">
        <v>54</v>
      </c>
      <c r="C51" s="455"/>
      <c r="D51" s="19"/>
      <c r="E51" s="683">
        <v>3500000</v>
      </c>
      <c r="F51" s="683"/>
      <c r="G51" s="461">
        <f>'Detail expns'!G674</f>
        <v>4500000</v>
      </c>
    </row>
    <row r="52" spans="1:7" ht="15" thickBot="1">
      <c r="A52" s="17" t="s">
        <v>124</v>
      </c>
      <c r="B52" s="20" t="s">
        <v>193</v>
      </c>
      <c r="C52" s="455">
        <v>600000</v>
      </c>
      <c r="D52" s="29">
        <v>23100</v>
      </c>
      <c r="E52" s="684">
        <v>1900000</v>
      </c>
      <c r="F52" s="684">
        <v>9833</v>
      </c>
      <c r="G52" s="462">
        <f>'Detail expns'!G675</f>
        <v>200000</v>
      </c>
    </row>
    <row r="53" spans="1:7" ht="15" thickBot="1">
      <c r="A53" s="33"/>
      <c r="B53" s="34" t="s">
        <v>167</v>
      </c>
      <c r="C53" s="35">
        <f>SUM(C7:C52)</f>
        <v>514608000</v>
      </c>
      <c r="D53" s="35">
        <f>SUM(D7:D52)</f>
        <v>409963608.76999998</v>
      </c>
      <c r="E53" s="35">
        <f>SUM(E7:E52)</f>
        <v>925110000</v>
      </c>
      <c r="F53" s="35">
        <f>SUM(F7:F52)</f>
        <v>190031487.09</v>
      </c>
      <c r="G53" s="35">
        <f>SUM(G7:G52)</f>
        <v>846361000</v>
      </c>
    </row>
    <row r="54" spans="1:7" s="5" customFormat="1" ht="15">
      <c r="A54" s="36">
        <v>1</v>
      </c>
      <c r="B54" s="1" t="s">
        <v>919</v>
      </c>
      <c r="C54" s="37">
        <f>C8+C9+C10+C12+C13+C14+C15+C16+C17+C18+C19+C21+C22+C23+C24+C25+C27+C28+C29+C31+C33+C34+C35+C36+C39+C40+C42+C43+C49+C52</f>
        <v>156516400</v>
      </c>
      <c r="D54" s="37">
        <f>D8+D9+D10+D12+D13+D14+D15+D16+D17+D18+D19+D21+D22+D23+D24+D25+D27+D28+D29+D31+D33+D34+D35+D36+D39+D40+D42+D43+D49+D52</f>
        <v>145186612.19</v>
      </c>
      <c r="E54" s="37">
        <f>E8+E9+E10+E12+E13+E14+E15+E16+E17+E18+E19+E21+E22+E23+E24+E25+E27+E28+E29+E31+E33+E34+E35+E36+E39+E40+E42+E43+E49+E52</f>
        <v>179710000</v>
      </c>
      <c r="F54" s="37">
        <f>F8+F9+F10+F12+F13+F14+F15+F16+F17+F18+F19+F21+F22+F23+F24+F25+F27+F28+F29+F31+F33+F34+F35+F36+F39+F40+F42+F43+F49+F52</f>
        <v>67406363.569999993</v>
      </c>
      <c r="G54" s="37">
        <f>G8+G9+G10+G12+G13+G14+G15+G16+G17+G18+G19+G21+G22+G23+G24+G25+G27+G28+G29+G31+G33+G34+G35+G36+G39+G40+G42+G43+G49+G52</f>
        <v>174538000</v>
      </c>
    </row>
    <row r="55" spans="1:7" s="5" customFormat="1" ht="15">
      <c r="A55" s="36">
        <v>2</v>
      </c>
      <c r="B55" s="1" t="s">
        <v>920</v>
      </c>
      <c r="C55" s="37">
        <f>C38</f>
        <v>45000000</v>
      </c>
      <c r="D55" s="37">
        <f>D38</f>
        <v>68550972.230000004</v>
      </c>
      <c r="E55" s="37">
        <f>E38</f>
        <v>140000000</v>
      </c>
      <c r="F55" s="37">
        <f>F38</f>
        <v>47632800</v>
      </c>
      <c r="G55" s="37">
        <f>G38</f>
        <v>150000000</v>
      </c>
    </row>
    <row r="56" spans="1:7" s="5" customFormat="1" ht="15">
      <c r="A56" s="38">
        <v>2</v>
      </c>
      <c r="B56" s="39" t="s">
        <v>921</v>
      </c>
      <c r="C56" s="37">
        <f>C45+C46+C47</f>
        <v>242150000</v>
      </c>
      <c r="D56" s="37">
        <f>D45+D46+D47</f>
        <v>142836929</v>
      </c>
      <c r="E56" s="37">
        <f>E45+E46+E47+E51</f>
        <v>531070000</v>
      </c>
      <c r="F56" s="37">
        <f>F45+F46+F47+F51</f>
        <v>56604469.149999999</v>
      </c>
      <c r="G56" s="37">
        <f>G45+G46+G47+G51</f>
        <v>449178000</v>
      </c>
    </row>
    <row r="57" spans="1:7" s="5" customFormat="1" ht="15">
      <c r="A57" s="38">
        <v>3</v>
      </c>
      <c r="B57" s="39" t="s">
        <v>922</v>
      </c>
      <c r="C57" s="40">
        <f>C44</f>
        <v>14500000</v>
      </c>
      <c r="D57" s="40">
        <f>D44</f>
        <v>14412967.48</v>
      </c>
      <c r="E57" s="40">
        <f>E44</f>
        <v>24400000</v>
      </c>
      <c r="F57" s="40">
        <f>F44</f>
        <v>9215018.3699999992</v>
      </c>
      <c r="G57" s="40">
        <f>G44</f>
        <v>25095000</v>
      </c>
    </row>
    <row r="58" spans="1:7" s="5" customFormat="1" ht="15">
      <c r="A58" s="38">
        <v>4</v>
      </c>
      <c r="B58" s="39" t="s">
        <v>923</v>
      </c>
      <c r="C58" s="37">
        <f>C48</f>
        <v>56441600</v>
      </c>
      <c r="D58" s="37">
        <f>D48</f>
        <v>38976127.869999997</v>
      </c>
      <c r="E58" s="37">
        <f>E48</f>
        <v>49930000</v>
      </c>
      <c r="F58" s="37">
        <f>F48</f>
        <v>9172836</v>
      </c>
      <c r="G58" s="37">
        <f>G48</f>
        <v>47550000</v>
      </c>
    </row>
    <row r="59" spans="1:7" s="5" customFormat="1" ht="15.75" thickBot="1">
      <c r="A59" s="41"/>
      <c r="B59" s="42"/>
      <c r="C59" s="63">
        <f>SUM(C54:C58)</f>
        <v>514608000</v>
      </c>
      <c r="D59" s="63">
        <f>SUM(D54:D58)</f>
        <v>409963608.77000004</v>
      </c>
      <c r="E59" s="63">
        <f>SUM(E54:E58)</f>
        <v>925110000</v>
      </c>
      <c r="F59" s="63">
        <f>SUM(F54:F58)</f>
        <v>190031487.09</v>
      </c>
      <c r="G59" s="63">
        <f>SUM(G54:G58)</f>
        <v>846361000</v>
      </c>
    </row>
    <row r="60" spans="1:7" ht="15">
      <c r="A60" s="43"/>
      <c r="C60" s="130"/>
      <c r="D60" s="440"/>
      <c r="E60" s="440"/>
      <c r="F60" s="440"/>
      <c r="G60" s="440"/>
    </row>
    <row r="61" spans="1:7" ht="15">
      <c r="A61" s="43"/>
      <c r="C61" s="130"/>
      <c r="D61" s="45"/>
      <c r="E61" s="45"/>
      <c r="F61" s="45"/>
      <c r="G61" s="45"/>
    </row>
    <row r="62" spans="1:7" ht="14.25">
      <c r="A62" s="43"/>
      <c r="D62" s="45"/>
      <c r="E62" s="45"/>
      <c r="F62" s="45"/>
      <c r="G62" s="45"/>
    </row>
    <row r="63" spans="1:7" ht="14.25">
      <c r="A63" s="43"/>
      <c r="D63" s="45"/>
      <c r="E63" s="45"/>
      <c r="F63" s="45"/>
      <c r="G63" s="440"/>
    </row>
    <row r="64" spans="1:7" ht="14.25">
      <c r="A64" s="43"/>
      <c r="D64" s="519"/>
      <c r="E64" s="519"/>
      <c r="F64" s="519"/>
    </row>
    <row r="65" spans="1:6" ht="14.25">
      <c r="A65" s="43"/>
      <c r="D65" s="519"/>
      <c r="E65" s="519"/>
      <c r="F65" s="519"/>
    </row>
    <row r="66" spans="1:6" ht="15">
      <c r="A66" s="43"/>
      <c r="D66" s="46"/>
      <c r="E66" s="46"/>
      <c r="F66" s="46"/>
    </row>
    <row r="67" spans="1:6">
      <c r="A67" s="43"/>
      <c r="D67" s="6"/>
      <c r="E67" s="6"/>
      <c r="F67" s="6"/>
    </row>
    <row r="68" spans="1:6">
      <c r="A68" s="43"/>
    </row>
    <row r="69" spans="1:6">
      <c r="A69" s="43"/>
    </row>
    <row r="70" spans="1:6">
      <c r="A70" s="43"/>
    </row>
    <row r="71" spans="1:6">
      <c r="A71" s="43"/>
    </row>
    <row r="72" spans="1:6">
      <c r="A72" s="43"/>
    </row>
  </sheetData>
  <mergeCells count="7">
    <mergeCell ref="D3:D5"/>
    <mergeCell ref="G3:G5"/>
    <mergeCell ref="C3:C5"/>
    <mergeCell ref="A3:A5"/>
    <mergeCell ref="B3:B5"/>
    <mergeCell ref="E3:E5"/>
    <mergeCell ref="F3:F5"/>
  </mergeCells>
  <phoneticPr fontId="34" type="noConversion"/>
  <pageMargins left="0.46" right="0.15" top="0.5" bottom="0.47" header="0.3" footer="0.16"/>
  <pageSetup paperSize="9" orientation="landscape" horizontalDpi="300" verticalDpi="300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687"/>
  <sheetViews>
    <sheetView showZeros="0" topLeftCell="A70" workbookViewId="0">
      <selection sqref="A1:H1"/>
    </sheetView>
  </sheetViews>
  <sheetFormatPr defaultRowHeight="15"/>
  <cols>
    <col min="1" max="1" width="14.42578125" style="280" customWidth="1"/>
    <col min="2" max="2" width="54" style="280" customWidth="1"/>
    <col min="3" max="3" width="17.7109375" style="128" customWidth="1"/>
    <col min="4" max="4" width="17.7109375" style="128" bestFit="1" customWidth="1"/>
    <col min="5" max="5" width="16.140625" style="280" bestFit="1" customWidth="1"/>
    <col min="6" max="6" width="17.28515625" style="128" customWidth="1"/>
    <col min="7" max="7" width="18.42578125" style="127" bestFit="1" customWidth="1"/>
    <col min="8" max="8" width="13.85546875" style="388" bestFit="1" customWidth="1"/>
    <col min="9" max="9" width="12.140625" style="135" bestFit="1" customWidth="1"/>
    <col min="10" max="10" width="15" style="135" customWidth="1"/>
    <col min="11" max="11" width="14" style="135" bestFit="1" customWidth="1"/>
    <col min="12" max="16384" width="9.140625" style="135"/>
  </cols>
  <sheetData>
    <row r="1" spans="1:8" ht="22.5">
      <c r="A1" s="934" t="s">
        <v>1044</v>
      </c>
      <c r="B1" s="934"/>
      <c r="C1" s="934"/>
      <c r="D1" s="934"/>
      <c r="E1" s="934"/>
      <c r="F1" s="934"/>
      <c r="G1" s="934"/>
      <c r="H1" s="934"/>
    </row>
    <row r="2" spans="1:8" ht="23.25" thickBot="1">
      <c r="A2" s="935" t="s">
        <v>910</v>
      </c>
      <c r="B2" s="935"/>
      <c r="C2" s="935"/>
      <c r="D2" s="935"/>
      <c r="E2" s="935"/>
      <c r="F2" s="935"/>
      <c r="G2" s="935"/>
      <c r="H2" s="935"/>
    </row>
    <row r="3" spans="1:8">
      <c r="A3" s="936" t="s">
        <v>125</v>
      </c>
      <c r="B3" s="939" t="s">
        <v>126</v>
      </c>
      <c r="C3" s="429" t="s">
        <v>378</v>
      </c>
      <c r="D3" s="942" t="s">
        <v>200</v>
      </c>
      <c r="E3" s="942"/>
      <c r="F3" s="942"/>
      <c r="G3" s="943" t="s">
        <v>127</v>
      </c>
      <c r="H3" s="946" t="s">
        <v>128</v>
      </c>
    </row>
    <row r="4" spans="1:8">
      <c r="A4" s="937"/>
      <c r="B4" s="940"/>
      <c r="C4" s="170" t="s">
        <v>379</v>
      </c>
      <c r="D4" s="941" t="s">
        <v>166</v>
      </c>
      <c r="E4" s="168" t="s">
        <v>102</v>
      </c>
      <c r="F4" s="949" t="s">
        <v>129</v>
      </c>
      <c r="G4" s="944"/>
      <c r="H4" s="947"/>
    </row>
    <row r="5" spans="1:8" ht="15.75" thickBot="1">
      <c r="A5" s="938"/>
      <c r="B5" s="941"/>
      <c r="C5" s="170" t="s">
        <v>289</v>
      </c>
      <c r="D5" s="945"/>
      <c r="E5" s="170" t="s">
        <v>130</v>
      </c>
      <c r="F5" s="950"/>
      <c r="G5" s="945"/>
      <c r="H5" s="948"/>
    </row>
    <row r="6" spans="1:8">
      <c r="A6" s="172" t="s">
        <v>143</v>
      </c>
      <c r="B6" s="173" t="s">
        <v>100</v>
      </c>
      <c r="C6" s="174"/>
      <c r="D6" s="174"/>
      <c r="E6" s="175"/>
      <c r="F6" s="75"/>
      <c r="G6" s="174"/>
      <c r="H6" s="176"/>
    </row>
    <row r="7" spans="1:8">
      <c r="A7" s="177" t="s">
        <v>145</v>
      </c>
      <c r="B7" s="178" t="s">
        <v>1036</v>
      </c>
      <c r="C7" s="167"/>
      <c r="D7" s="167"/>
      <c r="E7" s="179"/>
      <c r="F7" s="74"/>
      <c r="G7" s="167"/>
      <c r="H7" s="180"/>
    </row>
    <row r="8" spans="1:8">
      <c r="A8" s="181" t="s">
        <v>1037</v>
      </c>
      <c r="B8" s="178" t="s">
        <v>139</v>
      </c>
      <c r="C8" s="7"/>
      <c r="D8" s="182"/>
      <c r="E8" s="179"/>
      <c r="F8" s="7"/>
      <c r="G8" s="182">
        <f>D9+E9+F9</f>
        <v>99500000</v>
      </c>
      <c r="H8" s="180"/>
    </row>
    <row r="9" spans="1:8">
      <c r="A9" s="181" t="s">
        <v>1038</v>
      </c>
      <c r="B9" s="178" t="s">
        <v>140</v>
      </c>
      <c r="C9" s="8">
        <f>D9</f>
        <v>99500000</v>
      </c>
      <c r="D9" s="183">
        <v>99500000</v>
      </c>
      <c r="E9" s="179"/>
      <c r="F9" s="8"/>
      <c r="G9" s="182"/>
      <c r="H9" s="180"/>
    </row>
    <row r="10" spans="1:8" ht="45">
      <c r="A10" s="184"/>
      <c r="B10" s="185" t="s">
        <v>1030</v>
      </c>
      <c r="C10" s="2"/>
      <c r="D10" s="4"/>
      <c r="E10" s="186"/>
      <c r="F10" s="2"/>
      <c r="G10" s="187"/>
      <c r="H10" s="188"/>
    </row>
    <row r="11" spans="1:8">
      <c r="A11" s="181" t="s">
        <v>1039</v>
      </c>
      <c r="B11" s="189" t="s">
        <v>103</v>
      </c>
      <c r="C11" s="8"/>
      <c r="D11" s="76"/>
      <c r="E11" s="179"/>
      <c r="F11" s="76"/>
      <c r="G11" s="182">
        <f>D12+E12+F12</f>
        <v>7000000</v>
      </c>
      <c r="H11" s="190"/>
    </row>
    <row r="12" spans="1:8" ht="30">
      <c r="A12" s="184"/>
      <c r="B12" s="191" t="s">
        <v>104</v>
      </c>
      <c r="C12" s="2">
        <f>D12</f>
        <v>7000000</v>
      </c>
      <c r="D12" s="2">
        <v>7000000</v>
      </c>
      <c r="E12" s="186"/>
      <c r="F12" s="69"/>
      <c r="G12" s="69"/>
      <c r="H12" s="192"/>
    </row>
    <row r="13" spans="1:8">
      <c r="A13" s="181" t="s">
        <v>1040</v>
      </c>
      <c r="B13" s="189" t="s">
        <v>141</v>
      </c>
      <c r="C13" s="8"/>
      <c r="D13" s="76"/>
      <c r="E13" s="179"/>
      <c r="F13" s="76"/>
      <c r="G13" s="182">
        <f>D14+E14+F14</f>
        <v>725000</v>
      </c>
      <c r="H13" s="190"/>
    </row>
    <row r="14" spans="1:8" ht="45">
      <c r="A14" s="184"/>
      <c r="B14" s="185" t="s">
        <v>202</v>
      </c>
      <c r="C14" s="2">
        <f>D14</f>
        <v>725000</v>
      </c>
      <c r="D14" s="2">
        <v>725000</v>
      </c>
      <c r="E14" s="186"/>
      <c r="F14" s="69"/>
      <c r="G14" s="69"/>
      <c r="H14" s="192"/>
    </row>
    <row r="15" spans="1:8">
      <c r="A15" s="181" t="s">
        <v>66</v>
      </c>
      <c r="B15" s="193" t="s">
        <v>131</v>
      </c>
      <c r="C15" s="8"/>
      <c r="D15" s="183"/>
      <c r="E15" s="179"/>
      <c r="F15" s="8"/>
      <c r="G15" s="182">
        <f>D16+E16+F16</f>
        <v>9088000</v>
      </c>
      <c r="H15" s="180"/>
    </row>
    <row r="16" spans="1:8">
      <c r="A16" s="181" t="s">
        <v>67</v>
      </c>
      <c r="B16" s="193" t="s">
        <v>132</v>
      </c>
      <c r="C16" s="8">
        <f>9800000-712500+500</f>
        <v>9088000</v>
      </c>
      <c r="D16" s="183">
        <f>C16</f>
        <v>9088000</v>
      </c>
      <c r="E16" s="179"/>
      <c r="F16" s="8"/>
      <c r="G16" s="182"/>
      <c r="H16" s="180"/>
    </row>
    <row r="17" spans="1:8" ht="60">
      <c r="A17" s="184"/>
      <c r="B17" s="185" t="s">
        <v>348</v>
      </c>
      <c r="C17" s="2"/>
      <c r="D17" s="4"/>
      <c r="E17" s="186"/>
      <c r="F17" s="2"/>
      <c r="G17" s="187"/>
      <c r="H17" s="188"/>
    </row>
    <row r="18" spans="1:8">
      <c r="A18" s="181" t="s">
        <v>68</v>
      </c>
      <c r="B18" s="194" t="s">
        <v>69</v>
      </c>
      <c r="C18" s="8">
        <v>250000</v>
      </c>
      <c r="D18" s="183">
        <f>C18</f>
        <v>250000</v>
      </c>
      <c r="E18" s="179"/>
      <c r="F18" s="8"/>
      <c r="G18" s="182">
        <f>D18+E18+F18</f>
        <v>250000</v>
      </c>
      <c r="H18" s="180"/>
    </row>
    <row r="19" spans="1:8" ht="45">
      <c r="A19" s="184"/>
      <c r="B19" s="185" t="s">
        <v>824</v>
      </c>
      <c r="C19" s="2"/>
      <c r="D19" s="4"/>
      <c r="E19" s="186"/>
      <c r="F19" s="2"/>
      <c r="G19" s="187"/>
      <c r="H19" s="188"/>
    </row>
    <row r="20" spans="1:8">
      <c r="A20" s="181" t="s">
        <v>105</v>
      </c>
      <c r="B20" s="194" t="s">
        <v>106</v>
      </c>
      <c r="C20" s="8">
        <v>50000</v>
      </c>
      <c r="D20" s="183">
        <v>50000</v>
      </c>
      <c r="E20" s="179"/>
      <c r="F20" s="8"/>
      <c r="G20" s="182">
        <f>C20</f>
        <v>50000</v>
      </c>
      <c r="H20" s="180"/>
    </row>
    <row r="21" spans="1:8" ht="49.5" customHeight="1">
      <c r="A21" s="184"/>
      <c r="B21" s="185" t="s">
        <v>242</v>
      </c>
      <c r="C21" s="2"/>
      <c r="D21" s="4"/>
      <c r="E21" s="186"/>
      <c r="F21" s="2"/>
      <c r="G21" s="187"/>
      <c r="H21" s="188"/>
    </row>
    <row r="22" spans="1:8">
      <c r="A22" s="181" t="s">
        <v>70</v>
      </c>
      <c r="B22" s="189" t="s">
        <v>146</v>
      </c>
      <c r="C22" s="8">
        <v>2250000</v>
      </c>
      <c r="D22" s="8">
        <f>C22</f>
        <v>2250000</v>
      </c>
      <c r="E22" s="179"/>
      <c r="F22" s="76"/>
      <c r="G22" s="76">
        <f>D22+E22+F22</f>
        <v>2250000</v>
      </c>
      <c r="H22" s="190"/>
    </row>
    <row r="23" spans="1:8" ht="30">
      <c r="A23" s="184"/>
      <c r="B23" s="185" t="s">
        <v>74</v>
      </c>
      <c r="C23" s="2"/>
      <c r="D23" s="69"/>
      <c r="E23" s="186"/>
      <c r="F23" s="69"/>
      <c r="G23" s="69"/>
      <c r="H23" s="192"/>
    </row>
    <row r="24" spans="1:8" ht="18" customHeight="1">
      <c r="A24" s="181" t="s">
        <v>71</v>
      </c>
      <c r="B24" s="189" t="s">
        <v>72</v>
      </c>
      <c r="C24" s="8"/>
      <c r="D24" s="76"/>
      <c r="E24" s="179"/>
      <c r="F24" s="76"/>
      <c r="G24" s="197">
        <f>C25</f>
        <v>1350000</v>
      </c>
      <c r="H24" s="190"/>
    </row>
    <row r="25" spans="1:8" ht="30.75" thickBot="1">
      <c r="A25" s="195"/>
      <c r="B25" s="543" t="s">
        <v>825</v>
      </c>
      <c r="C25" s="544">
        <v>1350000</v>
      </c>
      <c r="D25" s="544">
        <f>C25</f>
        <v>1350000</v>
      </c>
      <c r="E25" s="545"/>
      <c r="F25" s="546"/>
      <c r="G25" s="547"/>
      <c r="H25" s="811"/>
    </row>
    <row r="26" spans="1:8">
      <c r="A26" s="551" t="s">
        <v>73</v>
      </c>
      <c r="B26" s="812" t="s">
        <v>1035</v>
      </c>
      <c r="C26" s="548"/>
      <c r="D26" s="550"/>
      <c r="E26" s="549"/>
      <c r="F26" s="550"/>
      <c r="G26" s="123">
        <f>C27</f>
        <v>6500000</v>
      </c>
      <c r="H26" s="552"/>
    </row>
    <row r="27" spans="1:8">
      <c r="A27" s="181"/>
      <c r="B27" s="204" t="s">
        <v>142</v>
      </c>
      <c r="C27" s="8">
        <v>6500000</v>
      </c>
      <c r="D27" s="8">
        <f>C27</f>
        <v>6500000</v>
      </c>
      <c r="E27" s="179"/>
      <c r="F27" s="76"/>
      <c r="G27" s="197"/>
      <c r="H27" s="190"/>
    </row>
    <row r="28" spans="1:8">
      <c r="A28" s="181" t="s">
        <v>107</v>
      </c>
      <c r="B28" s="194" t="s">
        <v>108</v>
      </c>
      <c r="C28" s="8">
        <v>30000000</v>
      </c>
      <c r="D28" s="8">
        <f>C28</f>
        <v>30000000</v>
      </c>
      <c r="E28" s="179"/>
      <c r="F28" s="76"/>
      <c r="G28" s="197">
        <f>D28+E28+F28</f>
        <v>30000000</v>
      </c>
      <c r="H28" s="190"/>
    </row>
    <row r="29" spans="1:8">
      <c r="A29" s="184"/>
      <c r="B29" s="185" t="s">
        <v>141</v>
      </c>
      <c r="C29" s="198"/>
      <c r="D29" s="198"/>
      <c r="E29" s="186"/>
      <c r="F29" s="69"/>
      <c r="G29" s="196"/>
      <c r="H29" s="192"/>
    </row>
    <row r="30" spans="1:8">
      <c r="A30" s="181" t="s">
        <v>79</v>
      </c>
      <c r="B30" s="199" t="s">
        <v>80</v>
      </c>
      <c r="C30" s="8"/>
      <c r="D30" s="76"/>
      <c r="E30" s="179"/>
      <c r="F30" s="76"/>
      <c r="G30" s="197">
        <f>SUM(C32:C33)</f>
        <v>600000</v>
      </c>
      <c r="H30" s="190"/>
    </row>
    <row r="31" spans="1:8">
      <c r="A31" s="181"/>
      <c r="B31" s="200" t="s">
        <v>101</v>
      </c>
      <c r="C31" s="76"/>
      <c r="D31" s="76"/>
      <c r="E31" s="179"/>
      <c r="F31" s="76"/>
      <c r="G31" s="76"/>
      <c r="H31" s="190"/>
    </row>
    <row r="32" spans="1:8">
      <c r="A32" s="181"/>
      <c r="B32" s="794" t="s">
        <v>691</v>
      </c>
      <c r="C32" s="76">
        <v>300000</v>
      </c>
      <c r="D32" s="76">
        <f>C32</f>
        <v>300000</v>
      </c>
      <c r="E32" s="179"/>
      <c r="F32" s="76"/>
      <c r="G32" s="76"/>
      <c r="H32" s="190"/>
    </row>
    <row r="33" spans="1:8">
      <c r="A33" s="181"/>
      <c r="B33" s="794" t="s">
        <v>692</v>
      </c>
      <c r="C33" s="76">
        <f>D33</f>
        <v>300000</v>
      </c>
      <c r="D33" s="76">
        <v>300000</v>
      </c>
      <c r="E33" s="179"/>
      <c r="F33" s="76"/>
      <c r="G33" s="76"/>
      <c r="H33" s="190"/>
    </row>
    <row r="34" spans="1:8" ht="18.75" customHeight="1">
      <c r="A34" s="181" t="s">
        <v>81</v>
      </c>
      <c r="B34" s="193" t="s">
        <v>82</v>
      </c>
      <c r="C34" s="8"/>
      <c r="D34" s="76"/>
      <c r="E34" s="179"/>
      <c r="F34" s="76"/>
      <c r="G34" s="197">
        <f>D35+E35+F35</f>
        <v>1520000</v>
      </c>
      <c r="H34" s="190"/>
    </row>
    <row r="35" spans="1:8">
      <c r="A35" s="181" t="s">
        <v>83</v>
      </c>
      <c r="B35" s="193" t="s">
        <v>84</v>
      </c>
      <c r="C35" s="183">
        <f>1020000+500000</f>
        <v>1520000</v>
      </c>
      <c r="D35" s="183">
        <f>C35</f>
        <v>1520000</v>
      </c>
      <c r="E35" s="179"/>
      <c r="F35" s="76"/>
      <c r="G35" s="197"/>
      <c r="H35" s="190"/>
    </row>
    <row r="36" spans="1:8" ht="53.25" customHeight="1">
      <c r="A36" s="184"/>
      <c r="B36" s="185" t="s">
        <v>387</v>
      </c>
      <c r="C36" s="203"/>
      <c r="D36" s="203"/>
      <c r="E36" s="186"/>
      <c r="F36" s="69"/>
      <c r="G36" s="196"/>
      <c r="H36" s="192"/>
    </row>
    <row r="37" spans="1:8">
      <c r="A37" s="181" t="s">
        <v>85</v>
      </c>
      <c r="B37" s="194" t="s">
        <v>86</v>
      </c>
      <c r="C37" s="183">
        <v>650000</v>
      </c>
      <c r="D37" s="183">
        <f>C37</f>
        <v>650000</v>
      </c>
      <c r="E37" s="179"/>
      <c r="F37" s="76"/>
      <c r="G37" s="197">
        <f>D37+E37+F37</f>
        <v>650000</v>
      </c>
      <c r="H37" s="190"/>
    </row>
    <row r="38" spans="1:8" ht="45">
      <c r="A38" s="181"/>
      <c r="B38" s="204" t="s">
        <v>823</v>
      </c>
      <c r="C38" s="183"/>
      <c r="D38" s="183"/>
      <c r="E38" s="179"/>
      <c r="F38" s="76"/>
      <c r="G38" s="197"/>
      <c r="H38" s="190"/>
    </row>
    <row r="39" spans="1:8" ht="30">
      <c r="A39" s="184"/>
      <c r="B39" s="185" t="s">
        <v>862</v>
      </c>
      <c r="C39" s="4"/>
      <c r="D39" s="4"/>
      <c r="E39" s="186"/>
      <c r="F39" s="69"/>
      <c r="G39" s="196"/>
      <c r="H39" s="192"/>
    </row>
    <row r="40" spans="1:8" ht="18.75" customHeight="1">
      <c r="A40" s="181" t="s">
        <v>87</v>
      </c>
      <c r="B40" s="193" t="s">
        <v>133</v>
      </c>
      <c r="C40" s="8"/>
      <c r="D40" s="8"/>
      <c r="E40" s="179"/>
      <c r="F40" s="76"/>
      <c r="G40" s="197">
        <f>SUM(C41:C50)</f>
        <v>8050000</v>
      </c>
      <c r="H40" s="190"/>
    </row>
    <row r="41" spans="1:8" ht="18" customHeight="1">
      <c r="A41" s="181"/>
      <c r="B41" s="205" t="s">
        <v>1024</v>
      </c>
      <c r="C41" s="85">
        <f>2800000+100000</f>
        <v>2900000</v>
      </c>
      <c r="D41" s="85">
        <f>C41</f>
        <v>2900000</v>
      </c>
      <c r="E41" s="206"/>
      <c r="F41" s="77"/>
      <c r="G41" s="77"/>
      <c r="H41" s="207"/>
    </row>
    <row r="42" spans="1:8" ht="18" customHeight="1">
      <c r="A42" s="181"/>
      <c r="B42" s="208" t="s">
        <v>1025</v>
      </c>
      <c r="C42" s="86">
        <f>2550000+100000</f>
        <v>2650000</v>
      </c>
      <c r="D42" s="86">
        <f>C42</f>
        <v>2650000</v>
      </c>
      <c r="E42" s="201"/>
      <c r="F42" s="71"/>
      <c r="G42" s="71"/>
      <c r="H42" s="202"/>
    </row>
    <row r="43" spans="1:8" ht="18" customHeight="1">
      <c r="A43" s="181"/>
      <c r="B43" s="209" t="s">
        <v>228</v>
      </c>
      <c r="C43" s="210">
        <f>D43</f>
        <v>400000</v>
      </c>
      <c r="D43" s="210">
        <v>400000</v>
      </c>
      <c r="E43" s="211"/>
      <c r="F43" s="78"/>
      <c r="G43" s="78"/>
      <c r="H43" s="212"/>
    </row>
    <row r="44" spans="1:8" ht="18.75" customHeight="1">
      <c r="A44" s="181"/>
      <c r="B44" s="213" t="s">
        <v>170</v>
      </c>
      <c r="C44" s="214"/>
      <c r="D44" s="214"/>
      <c r="E44" s="215"/>
      <c r="F44" s="79"/>
      <c r="G44" s="79"/>
      <c r="H44" s="216"/>
    </row>
    <row r="45" spans="1:8" ht="30">
      <c r="A45" s="181"/>
      <c r="B45" s="205" t="s">
        <v>88</v>
      </c>
      <c r="C45" s="72">
        <f>D45</f>
        <v>200000</v>
      </c>
      <c r="D45" s="72">
        <v>200000</v>
      </c>
      <c r="E45" s="206"/>
      <c r="F45" s="77"/>
      <c r="G45" s="77"/>
      <c r="H45" s="207"/>
    </row>
    <row r="46" spans="1:8" ht="30">
      <c r="A46" s="184"/>
      <c r="B46" s="217" t="s">
        <v>89</v>
      </c>
      <c r="C46" s="218">
        <f>D46</f>
        <v>250000</v>
      </c>
      <c r="D46" s="218">
        <v>250000</v>
      </c>
      <c r="E46" s="219"/>
      <c r="F46" s="80"/>
      <c r="G46" s="80"/>
      <c r="H46" s="220"/>
    </row>
    <row r="47" spans="1:8" ht="30">
      <c r="A47" s="221"/>
      <c r="B47" s="222" t="s">
        <v>1026</v>
      </c>
      <c r="C47" s="223">
        <v>750000</v>
      </c>
      <c r="D47" s="223">
        <f>C47</f>
        <v>750000</v>
      </c>
      <c r="E47" s="224"/>
      <c r="F47" s="81"/>
      <c r="G47" s="81"/>
      <c r="H47" s="225"/>
    </row>
    <row r="48" spans="1:8" ht="45">
      <c r="A48" s="221"/>
      <c r="B48" s="882" t="s">
        <v>75</v>
      </c>
      <c r="C48" s="223">
        <v>200000</v>
      </c>
      <c r="D48" s="223">
        <f>C48</f>
        <v>200000</v>
      </c>
      <c r="E48" s="224"/>
      <c r="F48" s="81"/>
      <c r="G48" s="81"/>
      <c r="H48" s="225"/>
    </row>
    <row r="49" spans="1:8">
      <c r="A49" s="181"/>
      <c r="B49" s="686" t="s">
        <v>925</v>
      </c>
      <c r="C49" s="183">
        <v>500000</v>
      </c>
      <c r="D49" s="183">
        <f>C49</f>
        <v>500000</v>
      </c>
      <c r="E49" s="179"/>
      <c r="F49" s="76"/>
      <c r="G49" s="76"/>
      <c r="H49" s="190"/>
    </row>
    <row r="50" spans="1:8">
      <c r="A50" s="181"/>
      <c r="B50" s="686" t="s">
        <v>926</v>
      </c>
      <c r="C50" s="183">
        <v>200000</v>
      </c>
      <c r="D50" s="183">
        <f>C50</f>
        <v>200000</v>
      </c>
      <c r="E50" s="179"/>
      <c r="F50" s="76"/>
      <c r="G50" s="76"/>
      <c r="H50" s="190"/>
    </row>
    <row r="51" spans="1:8">
      <c r="A51" s="184" t="s">
        <v>171</v>
      </c>
      <c r="B51" s="245" t="s">
        <v>134</v>
      </c>
      <c r="C51" s="2">
        <v>400000</v>
      </c>
      <c r="D51" s="2">
        <f>C51</f>
        <v>400000</v>
      </c>
      <c r="E51" s="186"/>
      <c r="F51" s="69"/>
      <c r="G51" s="196">
        <f>C51</f>
        <v>400000</v>
      </c>
      <c r="H51" s="192"/>
    </row>
    <row r="52" spans="1:8" ht="45">
      <c r="A52" s="181"/>
      <c r="B52" s="204" t="s">
        <v>1028</v>
      </c>
      <c r="C52" s="8"/>
      <c r="D52" s="76"/>
      <c r="E52" s="179"/>
      <c r="F52" s="76"/>
      <c r="G52" s="76"/>
      <c r="H52" s="190"/>
    </row>
    <row r="53" spans="1:8" ht="30">
      <c r="A53" s="184"/>
      <c r="B53" s="185" t="s">
        <v>363</v>
      </c>
      <c r="C53" s="2"/>
      <c r="D53" s="69"/>
      <c r="E53" s="186"/>
      <c r="F53" s="69"/>
      <c r="G53" s="69"/>
      <c r="H53" s="192"/>
    </row>
    <row r="54" spans="1:8">
      <c r="A54" s="181" t="s">
        <v>172</v>
      </c>
      <c r="B54" s="193" t="s">
        <v>135</v>
      </c>
      <c r="C54" s="8"/>
      <c r="D54" s="76"/>
      <c r="E54" s="179"/>
      <c r="F54" s="76"/>
      <c r="G54" s="197">
        <f>SUM(C56:C58)</f>
        <v>725000</v>
      </c>
      <c r="H54" s="190"/>
    </row>
    <row r="55" spans="1:8">
      <c r="A55" s="181"/>
      <c r="B55" s="230" t="s">
        <v>136</v>
      </c>
      <c r="C55" s="8"/>
      <c r="D55" s="76"/>
      <c r="E55" s="179"/>
      <c r="F55" s="76"/>
      <c r="G55" s="197"/>
      <c r="H55" s="190"/>
    </row>
    <row r="56" spans="1:8" ht="17.25" customHeight="1">
      <c r="A56" s="181"/>
      <c r="B56" s="230" t="s">
        <v>390</v>
      </c>
      <c r="C56" s="183">
        <v>300000</v>
      </c>
      <c r="D56" s="183">
        <f>C56</f>
        <v>300000</v>
      </c>
      <c r="E56" s="179"/>
      <c r="F56" s="76"/>
      <c r="G56" s="197"/>
      <c r="H56" s="190"/>
    </row>
    <row r="57" spans="1:8" ht="18" customHeight="1">
      <c r="A57" s="181"/>
      <c r="B57" s="230" t="s">
        <v>76</v>
      </c>
      <c r="C57" s="183">
        <v>150000</v>
      </c>
      <c r="D57" s="183">
        <f>C57</f>
        <v>150000</v>
      </c>
      <c r="E57" s="179"/>
      <c r="F57" s="76"/>
      <c r="G57" s="197"/>
      <c r="H57" s="190"/>
    </row>
    <row r="58" spans="1:8" ht="55.5" customHeight="1">
      <c r="A58" s="184"/>
      <c r="B58" s="185" t="s">
        <v>1027</v>
      </c>
      <c r="C58" s="4">
        <f>D58</f>
        <v>275000</v>
      </c>
      <c r="D58" s="4">
        <v>275000</v>
      </c>
      <c r="E58" s="186"/>
      <c r="F58" s="69"/>
      <c r="G58" s="196"/>
      <c r="H58" s="192"/>
    </row>
    <row r="59" spans="1:8" ht="18.75" customHeight="1">
      <c r="A59" s="181" t="s">
        <v>173</v>
      </c>
      <c r="B59" s="189" t="s">
        <v>174</v>
      </c>
      <c r="C59" s="7"/>
      <c r="D59" s="76"/>
      <c r="E59" s="179"/>
      <c r="F59" s="76"/>
      <c r="G59" s="197"/>
      <c r="H59" s="190"/>
    </row>
    <row r="60" spans="1:8" ht="16.5" customHeight="1">
      <c r="A60" s="184" t="s">
        <v>175</v>
      </c>
      <c r="B60" s="231" t="s">
        <v>161</v>
      </c>
      <c r="C60" s="4">
        <v>250000</v>
      </c>
      <c r="D60" s="2">
        <f>C60</f>
        <v>250000</v>
      </c>
      <c r="E60" s="186"/>
      <c r="F60" s="69"/>
      <c r="G60" s="196">
        <f>D60+E60+F60</f>
        <v>250000</v>
      </c>
      <c r="H60" s="192"/>
    </row>
    <row r="61" spans="1:8">
      <c r="A61" s="181" t="s">
        <v>176</v>
      </c>
      <c r="B61" s="194" t="s">
        <v>77</v>
      </c>
      <c r="C61" s="182"/>
      <c r="D61" s="7"/>
      <c r="E61" s="179"/>
      <c r="F61" s="76"/>
      <c r="G61" s="197"/>
      <c r="H61" s="190"/>
    </row>
    <row r="62" spans="1:8" ht="19.5" customHeight="1">
      <c r="A62" s="184"/>
      <c r="B62" s="191" t="s">
        <v>219</v>
      </c>
      <c r="C62" s="4">
        <f>D62</f>
        <v>400000</v>
      </c>
      <c r="D62" s="4">
        <v>400000</v>
      </c>
      <c r="E62" s="186"/>
      <c r="F62" s="69"/>
      <c r="G62" s="196">
        <f>D62+E62+F62</f>
        <v>400000</v>
      </c>
      <c r="H62" s="192"/>
    </row>
    <row r="63" spans="1:8">
      <c r="A63" s="181" t="s">
        <v>177</v>
      </c>
      <c r="B63" s="232" t="s">
        <v>178</v>
      </c>
      <c r="C63" s="183">
        <v>100000</v>
      </c>
      <c r="D63" s="183">
        <v>100000</v>
      </c>
      <c r="E63" s="179"/>
      <c r="F63" s="76"/>
      <c r="G63" s="197">
        <f>D63+E63+F63</f>
        <v>100000</v>
      </c>
      <c r="H63" s="190"/>
    </row>
    <row r="64" spans="1:8" ht="18" customHeight="1">
      <c r="A64" s="184"/>
      <c r="B64" s="191" t="s">
        <v>220</v>
      </c>
      <c r="C64" s="4"/>
      <c r="D64" s="4"/>
      <c r="E64" s="186"/>
      <c r="F64" s="69"/>
      <c r="G64" s="196"/>
      <c r="H64" s="192"/>
    </row>
    <row r="65" spans="1:8">
      <c r="A65" s="181" t="s">
        <v>109</v>
      </c>
      <c r="B65" s="232" t="s">
        <v>110</v>
      </c>
      <c r="C65" s="183"/>
      <c r="D65" s="183"/>
      <c r="E65" s="179"/>
      <c r="F65" s="76"/>
      <c r="G65" s="197">
        <f>SUM(C66:C68)</f>
        <v>1235000</v>
      </c>
      <c r="H65" s="190"/>
    </row>
    <row r="66" spans="1:8" ht="18.75" customHeight="1">
      <c r="A66" s="181" t="s">
        <v>111</v>
      </c>
      <c r="B66" s="232" t="s">
        <v>112</v>
      </c>
      <c r="C66" s="183">
        <v>370000</v>
      </c>
      <c r="D66" s="183">
        <f>C66</f>
        <v>370000</v>
      </c>
      <c r="E66" s="179"/>
      <c r="F66" s="76"/>
      <c r="G66" s="197"/>
      <c r="H66" s="190"/>
    </row>
    <row r="67" spans="1:8" ht="36" customHeight="1">
      <c r="A67" s="181"/>
      <c r="B67" s="686" t="s">
        <v>1029</v>
      </c>
      <c r="C67" s="183"/>
      <c r="D67" s="183"/>
      <c r="E67" s="179"/>
      <c r="F67" s="76"/>
      <c r="G67" s="197"/>
      <c r="H67" s="190"/>
    </row>
    <row r="68" spans="1:8">
      <c r="A68" s="184"/>
      <c r="B68" s="191" t="s">
        <v>392</v>
      </c>
      <c r="C68" s="4">
        <v>865000</v>
      </c>
      <c r="D68" s="4">
        <f>C68</f>
        <v>865000</v>
      </c>
      <c r="E68" s="186"/>
      <c r="F68" s="69"/>
      <c r="G68" s="196"/>
      <c r="H68" s="192"/>
    </row>
    <row r="69" spans="1:8">
      <c r="A69" s="226" t="s">
        <v>179</v>
      </c>
      <c r="B69" s="233" t="s">
        <v>138</v>
      </c>
      <c r="C69" s="234"/>
      <c r="D69" s="82"/>
      <c r="E69" s="235"/>
      <c r="F69" s="82"/>
      <c r="G69" s="236"/>
      <c r="H69" s="237"/>
    </row>
    <row r="70" spans="1:8">
      <c r="A70" s="184" t="s">
        <v>180</v>
      </c>
      <c r="B70" s="238" t="s">
        <v>90</v>
      </c>
      <c r="C70" s="2">
        <f>D70</f>
        <v>100000</v>
      </c>
      <c r="D70" s="2">
        <v>100000</v>
      </c>
      <c r="E70" s="186"/>
      <c r="F70" s="69"/>
      <c r="G70" s="196">
        <f>D70+E70+F70</f>
        <v>100000</v>
      </c>
      <c r="H70" s="192"/>
    </row>
    <row r="71" spans="1:8" ht="57" customHeight="1">
      <c r="A71" s="221"/>
      <c r="B71" s="239" t="s">
        <v>0</v>
      </c>
      <c r="C71" s="240"/>
      <c r="D71" s="81"/>
      <c r="E71" s="224"/>
      <c r="F71" s="81"/>
      <c r="G71" s="241"/>
      <c r="H71" s="225"/>
    </row>
    <row r="72" spans="1:8" ht="15.75" thickBot="1">
      <c r="A72" s="553" t="s">
        <v>181</v>
      </c>
      <c r="B72" s="815" t="s">
        <v>1034</v>
      </c>
      <c r="C72" s="554">
        <f>D72</f>
        <v>25000</v>
      </c>
      <c r="D72" s="554">
        <v>25000</v>
      </c>
      <c r="E72" s="556"/>
      <c r="F72" s="555"/>
      <c r="G72" s="557">
        <f>D72+E72+F72</f>
        <v>25000</v>
      </c>
      <c r="H72" s="558"/>
    </row>
    <row r="73" spans="1:8" ht="30">
      <c r="A73" s="559"/>
      <c r="B73" s="816" t="s">
        <v>92</v>
      </c>
      <c r="C73" s="627"/>
      <c r="D73" s="124"/>
      <c r="E73" s="379"/>
      <c r="F73" s="124"/>
      <c r="G73" s="560"/>
      <c r="H73" s="817"/>
    </row>
    <row r="74" spans="1:8" ht="18.75" customHeight="1">
      <c r="A74" s="221" t="s">
        <v>182</v>
      </c>
      <c r="B74" s="814" t="s">
        <v>229</v>
      </c>
      <c r="C74" s="240">
        <f>D74</f>
        <v>300000</v>
      </c>
      <c r="D74" s="240">
        <v>300000</v>
      </c>
      <c r="E74" s="224"/>
      <c r="F74" s="81"/>
      <c r="G74" s="241">
        <f>D74+E74+F74</f>
        <v>300000</v>
      </c>
      <c r="H74" s="225"/>
    </row>
    <row r="75" spans="1:8">
      <c r="A75" s="181" t="s">
        <v>183</v>
      </c>
      <c r="B75" s="232" t="s">
        <v>138</v>
      </c>
      <c r="C75" s="8"/>
      <c r="D75" s="76"/>
      <c r="E75" s="179"/>
      <c r="F75" s="76"/>
      <c r="G75" s="197">
        <f>SUM(D76:D82)</f>
        <v>2105000</v>
      </c>
      <c r="H75" s="190"/>
    </row>
    <row r="76" spans="1:8">
      <c r="A76" s="184"/>
      <c r="B76" s="185" t="s">
        <v>393</v>
      </c>
      <c r="C76" s="4">
        <v>100000</v>
      </c>
      <c r="D76" s="4">
        <f>C76</f>
        <v>100000</v>
      </c>
      <c r="E76" s="186"/>
      <c r="F76" s="69"/>
      <c r="G76" s="196"/>
      <c r="H76" s="192"/>
    </row>
    <row r="77" spans="1:8" ht="30">
      <c r="A77" s="181"/>
      <c r="B77" s="204" t="s">
        <v>863</v>
      </c>
      <c r="C77" s="183">
        <f>D77</f>
        <v>625000</v>
      </c>
      <c r="D77" s="183">
        <v>625000</v>
      </c>
      <c r="E77" s="179"/>
      <c r="F77" s="76"/>
      <c r="G77" s="197"/>
      <c r="H77" s="190"/>
    </row>
    <row r="78" spans="1:8" ht="50.25" customHeight="1">
      <c r="A78" s="181"/>
      <c r="B78" s="204" t="s">
        <v>93</v>
      </c>
      <c r="C78" s="183">
        <f>D78</f>
        <v>500000</v>
      </c>
      <c r="D78" s="183">
        <v>500000</v>
      </c>
      <c r="E78" s="179"/>
      <c r="F78" s="76"/>
      <c r="G78" s="197"/>
      <c r="H78" s="190"/>
    </row>
    <row r="79" spans="1:8">
      <c r="A79" s="184"/>
      <c r="B79" s="185" t="s">
        <v>388</v>
      </c>
      <c r="C79" s="4">
        <v>565000</v>
      </c>
      <c r="D79" s="4">
        <f>C79</f>
        <v>565000</v>
      </c>
      <c r="E79" s="186"/>
      <c r="F79" s="69"/>
      <c r="G79" s="196"/>
      <c r="H79" s="192"/>
    </row>
    <row r="80" spans="1:8" ht="21.75" customHeight="1">
      <c r="A80" s="226"/>
      <c r="B80" s="222" t="s">
        <v>221</v>
      </c>
      <c r="C80" s="223">
        <f>D80</f>
        <v>75000</v>
      </c>
      <c r="D80" s="223">
        <v>75000</v>
      </c>
      <c r="E80" s="224"/>
      <c r="F80" s="81"/>
      <c r="G80" s="241"/>
      <c r="H80" s="225"/>
    </row>
    <row r="81" spans="1:8" ht="21.75" customHeight="1">
      <c r="A81" s="181"/>
      <c r="B81" s="185" t="s">
        <v>821</v>
      </c>
      <c r="C81" s="4">
        <f>D81</f>
        <v>140000</v>
      </c>
      <c r="D81" s="4">
        <v>140000</v>
      </c>
      <c r="E81" s="186"/>
      <c r="F81" s="69"/>
      <c r="G81" s="196"/>
      <c r="H81" s="192"/>
    </row>
    <row r="82" spans="1:8" ht="30">
      <c r="A82" s="184"/>
      <c r="B82" s="185" t="s">
        <v>822</v>
      </c>
      <c r="C82" s="4">
        <v>100000</v>
      </c>
      <c r="D82" s="4">
        <f>C82</f>
        <v>100000</v>
      </c>
      <c r="E82" s="186"/>
      <c r="F82" s="69"/>
      <c r="G82" s="196"/>
      <c r="H82" s="192"/>
    </row>
    <row r="83" spans="1:8">
      <c r="A83" s="244" t="s">
        <v>230</v>
      </c>
      <c r="B83" s="194" t="s">
        <v>231</v>
      </c>
      <c r="C83" s="183">
        <v>150000000</v>
      </c>
      <c r="D83" s="183"/>
      <c r="E83" s="179"/>
      <c r="F83" s="76"/>
      <c r="G83" s="197">
        <f>C83</f>
        <v>150000000</v>
      </c>
      <c r="H83" s="190" t="s">
        <v>98</v>
      </c>
    </row>
    <row r="84" spans="1:8" ht="30">
      <c r="A84" s="184"/>
      <c r="B84" s="185" t="s">
        <v>232</v>
      </c>
      <c r="C84" s="4"/>
      <c r="D84" s="4"/>
      <c r="E84" s="186"/>
      <c r="F84" s="69"/>
      <c r="G84" s="196"/>
      <c r="H84" s="192"/>
    </row>
    <row r="85" spans="1:8">
      <c r="A85" s="181" t="s">
        <v>184</v>
      </c>
      <c r="B85" s="193" t="s">
        <v>99</v>
      </c>
      <c r="C85" s="8"/>
      <c r="D85" s="76"/>
      <c r="E85" s="179"/>
      <c r="F85" s="76"/>
      <c r="G85" s="197">
        <f>SUM(C86:C89)</f>
        <v>65000</v>
      </c>
      <c r="H85" s="190"/>
    </row>
    <row r="86" spans="1:8">
      <c r="A86" s="181"/>
      <c r="B86" s="193" t="s">
        <v>222</v>
      </c>
      <c r="C86" s="8">
        <f>D86</f>
        <v>50000</v>
      </c>
      <c r="D86" s="76">
        <v>50000</v>
      </c>
      <c r="E86" s="179"/>
      <c r="F86" s="76"/>
      <c r="G86" s="197"/>
      <c r="H86" s="190"/>
    </row>
    <row r="87" spans="1:8">
      <c r="A87" s="181"/>
      <c r="B87" s="204" t="s">
        <v>94</v>
      </c>
      <c r="C87" s="8"/>
      <c r="D87" s="76"/>
      <c r="E87" s="179"/>
      <c r="F87" s="76"/>
      <c r="G87" s="197"/>
      <c r="H87" s="190"/>
    </row>
    <row r="88" spans="1:8">
      <c r="A88" s="181"/>
      <c r="B88" s="193" t="s">
        <v>223</v>
      </c>
      <c r="C88" s="7"/>
      <c r="D88" s="76"/>
      <c r="E88" s="179"/>
      <c r="F88" s="76"/>
      <c r="G88" s="197"/>
      <c r="H88" s="190"/>
    </row>
    <row r="89" spans="1:8">
      <c r="A89" s="184"/>
      <c r="B89" s="185" t="s">
        <v>137</v>
      </c>
      <c r="C89" s="4">
        <f>D89</f>
        <v>15000</v>
      </c>
      <c r="D89" s="4">
        <v>15000</v>
      </c>
      <c r="E89" s="186"/>
      <c r="F89" s="69"/>
      <c r="G89" s="196"/>
      <c r="H89" s="192"/>
    </row>
    <row r="90" spans="1:8">
      <c r="A90" s="181" t="s">
        <v>185</v>
      </c>
      <c r="B90" s="193" t="s">
        <v>186</v>
      </c>
      <c r="C90" s="8"/>
      <c r="D90" s="76"/>
      <c r="E90" s="179"/>
      <c r="F90" s="76"/>
      <c r="G90" s="197"/>
      <c r="H90" s="190"/>
    </row>
    <row r="91" spans="1:8">
      <c r="A91" s="181" t="s">
        <v>187</v>
      </c>
      <c r="B91" s="193" t="s">
        <v>162</v>
      </c>
      <c r="C91" s="8">
        <f>D91</f>
        <v>150000</v>
      </c>
      <c r="D91" s="8">
        <v>150000</v>
      </c>
      <c r="E91" s="179"/>
      <c r="F91" s="76"/>
      <c r="G91" s="197">
        <f>D91+E91+F91</f>
        <v>150000</v>
      </c>
      <c r="H91" s="190"/>
    </row>
    <row r="92" spans="1:8">
      <c r="A92" s="184" t="s">
        <v>188</v>
      </c>
      <c r="B92" s="245" t="s">
        <v>189</v>
      </c>
      <c r="C92" s="2">
        <f>D92</f>
        <v>250000</v>
      </c>
      <c r="D92" s="2">
        <v>250000</v>
      </c>
      <c r="E92" s="186"/>
      <c r="F92" s="69"/>
      <c r="G92" s="196">
        <f>D92+E92+F92</f>
        <v>250000</v>
      </c>
      <c r="H92" s="192"/>
    </row>
    <row r="93" spans="1:8">
      <c r="A93" s="133" t="s">
        <v>190</v>
      </c>
      <c r="B93" s="194" t="s">
        <v>113</v>
      </c>
      <c r="C93" s="197"/>
      <c r="D93" s="197"/>
      <c r="E93" s="247"/>
      <c r="F93" s="83"/>
      <c r="G93" s="182"/>
      <c r="H93" s="180"/>
    </row>
    <row r="94" spans="1:8">
      <c r="A94" s="184" t="s">
        <v>114</v>
      </c>
      <c r="B94" s="191" t="s">
        <v>418</v>
      </c>
      <c r="C94" s="4">
        <v>15000000</v>
      </c>
      <c r="D94" s="2">
        <f>C94-F94</f>
        <v>15000000</v>
      </c>
      <c r="E94" s="248"/>
      <c r="F94" s="2"/>
      <c r="G94" s="187">
        <f>SUM(C94:C96)</f>
        <v>18050000</v>
      </c>
      <c r="H94" s="134"/>
    </row>
    <row r="95" spans="1:8">
      <c r="A95" s="184" t="s">
        <v>115</v>
      </c>
      <c r="B95" s="191" t="s">
        <v>415</v>
      </c>
      <c r="C95" s="4">
        <f>D95</f>
        <v>3000000</v>
      </c>
      <c r="D95" s="2">
        <v>3000000</v>
      </c>
      <c r="E95" s="248"/>
      <c r="F95" s="2"/>
      <c r="G95" s="187"/>
      <c r="H95" s="134"/>
    </row>
    <row r="96" spans="1:8">
      <c r="A96" s="184" t="s">
        <v>116</v>
      </c>
      <c r="B96" s="489" t="s">
        <v>1022</v>
      </c>
      <c r="C96" s="69">
        <f>D96</f>
        <v>50000</v>
      </c>
      <c r="D96" s="69">
        <v>50000</v>
      </c>
      <c r="E96" s="248"/>
      <c r="F96" s="2"/>
      <c r="G96" s="187"/>
      <c r="H96" s="249"/>
    </row>
    <row r="97" spans="1:8">
      <c r="A97" s="250" t="s">
        <v>1023</v>
      </c>
      <c r="B97" s="515" t="s">
        <v>117</v>
      </c>
      <c r="C97" s="82"/>
      <c r="D97" s="251"/>
      <c r="E97" s="252"/>
      <c r="F97" s="73"/>
      <c r="G97" s="236">
        <f>SUM(C98:C109)</f>
        <v>5945000</v>
      </c>
      <c r="H97" s="253"/>
    </row>
    <row r="98" spans="1:8" ht="30.75" thickBot="1">
      <c r="A98" s="561"/>
      <c r="B98" s="818" t="s">
        <v>927</v>
      </c>
      <c r="C98" s="546">
        <f>SUM(D98:F98)</f>
        <v>2000000</v>
      </c>
      <c r="D98" s="546">
        <v>1500000</v>
      </c>
      <c r="E98" s="629"/>
      <c r="F98" s="546">
        <v>500000</v>
      </c>
      <c r="G98" s="547"/>
      <c r="H98" s="819" t="s">
        <v>1</v>
      </c>
    </row>
    <row r="99" spans="1:8" ht="30">
      <c r="A99" s="562"/>
      <c r="B99" s="821" t="s">
        <v>208</v>
      </c>
      <c r="C99" s="550">
        <v>50000</v>
      </c>
      <c r="D99" s="550">
        <v>50000</v>
      </c>
      <c r="E99" s="822"/>
      <c r="F99" s="550"/>
      <c r="G99" s="123"/>
      <c r="H99" s="552"/>
    </row>
    <row r="100" spans="1:8">
      <c r="A100" s="133"/>
      <c r="B100" s="179" t="s">
        <v>207</v>
      </c>
      <c r="C100" s="76">
        <f>D100+E100+F100</f>
        <v>20000</v>
      </c>
      <c r="D100" s="76">
        <v>20000</v>
      </c>
      <c r="E100" s="179"/>
      <c r="F100" s="76"/>
      <c r="G100" s="197"/>
      <c r="H100" s="190"/>
    </row>
    <row r="101" spans="1:8" ht="30">
      <c r="A101" s="133"/>
      <c r="B101" s="282" t="s">
        <v>35</v>
      </c>
      <c r="C101" s="76">
        <f>D101+E101+F101</f>
        <v>200000</v>
      </c>
      <c r="D101" s="76">
        <v>200000</v>
      </c>
      <c r="E101" s="820"/>
      <c r="F101" s="76"/>
      <c r="G101" s="197"/>
      <c r="H101" s="190"/>
    </row>
    <row r="102" spans="1:8" ht="30">
      <c r="A102" s="133"/>
      <c r="B102" s="282" t="s">
        <v>36</v>
      </c>
      <c r="C102" s="76">
        <f>D102</f>
        <v>200000</v>
      </c>
      <c r="D102" s="76">
        <v>200000</v>
      </c>
      <c r="E102" s="820"/>
      <c r="F102" s="76"/>
      <c r="G102" s="197"/>
      <c r="H102" s="190"/>
    </row>
    <row r="103" spans="1:8" ht="30">
      <c r="A103" s="133"/>
      <c r="B103" s="823" t="s">
        <v>416</v>
      </c>
      <c r="C103" s="8">
        <f>D103</f>
        <v>3000000</v>
      </c>
      <c r="D103" s="8">
        <v>3000000</v>
      </c>
      <c r="E103" s="820"/>
      <c r="F103" s="76"/>
      <c r="G103" s="197"/>
      <c r="H103" s="190"/>
    </row>
    <row r="104" spans="1:8">
      <c r="A104" s="133"/>
      <c r="B104" s="823" t="s">
        <v>670</v>
      </c>
      <c r="C104" s="8">
        <f>D104</f>
        <v>100000</v>
      </c>
      <c r="D104" s="8">
        <v>100000</v>
      </c>
      <c r="E104" s="820"/>
      <c r="F104" s="76"/>
      <c r="G104" s="197"/>
      <c r="H104" s="190"/>
    </row>
    <row r="105" spans="1:8">
      <c r="A105" s="181"/>
      <c r="B105" s="824" t="s">
        <v>671</v>
      </c>
      <c r="C105" s="8">
        <v>75000</v>
      </c>
      <c r="D105" s="8">
        <f>C105</f>
        <v>75000</v>
      </c>
      <c r="E105" s="246"/>
      <c r="F105" s="76"/>
      <c r="G105" s="182"/>
      <c r="H105" s="256"/>
    </row>
    <row r="106" spans="1:8">
      <c r="A106" s="181"/>
      <c r="B106" s="204" t="s">
        <v>672</v>
      </c>
      <c r="C106" s="8">
        <v>100000</v>
      </c>
      <c r="D106" s="8">
        <v>100000</v>
      </c>
      <c r="E106" s="246"/>
      <c r="F106" s="76"/>
      <c r="G106" s="182"/>
      <c r="H106" s="256"/>
    </row>
    <row r="107" spans="1:8">
      <c r="A107" s="181"/>
      <c r="B107" s="204" t="s">
        <v>673</v>
      </c>
      <c r="C107" s="183">
        <f>D107</f>
        <v>50000</v>
      </c>
      <c r="D107" s="183">
        <v>50000</v>
      </c>
      <c r="E107" s="246"/>
      <c r="F107" s="76"/>
      <c r="G107" s="182"/>
      <c r="H107" s="256"/>
    </row>
    <row r="108" spans="1:8">
      <c r="A108" s="181"/>
      <c r="B108" s="204" t="s">
        <v>417</v>
      </c>
      <c r="C108" s="183">
        <f>D108</f>
        <v>50000</v>
      </c>
      <c r="D108" s="183">
        <v>50000</v>
      </c>
      <c r="E108" s="246"/>
      <c r="F108" s="76"/>
      <c r="G108" s="182"/>
      <c r="H108" s="256"/>
    </row>
    <row r="109" spans="1:8">
      <c r="A109" s="184"/>
      <c r="B109" s="185" t="s">
        <v>800</v>
      </c>
      <c r="C109" s="4">
        <v>100000</v>
      </c>
      <c r="D109" s="4">
        <v>100000</v>
      </c>
      <c r="E109" s="248"/>
      <c r="F109" s="69"/>
      <c r="G109" s="187"/>
      <c r="H109" s="258"/>
    </row>
    <row r="110" spans="1:8">
      <c r="A110" s="244" t="s">
        <v>1023</v>
      </c>
      <c r="B110" s="194" t="s">
        <v>1031</v>
      </c>
      <c r="C110" s="183"/>
      <c r="D110" s="183"/>
      <c r="E110" s="246"/>
      <c r="F110" s="76"/>
      <c r="G110" s="182">
        <f>SUM(C111:C113)</f>
        <v>1100000</v>
      </c>
      <c r="H110" s="256"/>
    </row>
    <row r="111" spans="1:8">
      <c r="A111" s="181"/>
      <c r="B111" s="204" t="s">
        <v>264</v>
      </c>
      <c r="C111" s="272">
        <f>D111</f>
        <v>400000</v>
      </c>
      <c r="D111" s="183">
        <v>400000</v>
      </c>
      <c r="E111" s="246"/>
      <c r="F111" s="76"/>
      <c r="G111" s="182"/>
      <c r="H111" s="180"/>
    </row>
    <row r="112" spans="1:8">
      <c r="A112" s="181"/>
      <c r="B112" s="402" t="s">
        <v>265</v>
      </c>
      <c r="C112" s="272">
        <f>D112</f>
        <v>300000</v>
      </c>
      <c r="D112" s="183">
        <v>300000</v>
      </c>
      <c r="E112" s="246"/>
      <c r="F112" s="76"/>
      <c r="G112" s="182"/>
      <c r="H112" s="180"/>
    </row>
    <row r="113" spans="1:8">
      <c r="A113" s="181"/>
      <c r="B113" s="204" t="s">
        <v>329</v>
      </c>
      <c r="C113" s="272">
        <v>400000</v>
      </c>
      <c r="D113" s="183">
        <v>400000</v>
      </c>
      <c r="E113" s="246"/>
      <c r="F113" s="76"/>
      <c r="G113" s="182"/>
      <c r="H113" s="180"/>
    </row>
    <row r="114" spans="1:8">
      <c r="A114" s="184"/>
      <c r="B114" s="185"/>
      <c r="C114" s="638"/>
      <c r="D114" s="4"/>
      <c r="E114" s="248"/>
      <c r="F114" s="69"/>
      <c r="G114" s="187"/>
      <c r="H114" s="188"/>
    </row>
    <row r="115" spans="1:8">
      <c r="A115" s="181" t="s">
        <v>191</v>
      </c>
      <c r="B115" s="189" t="s">
        <v>192</v>
      </c>
      <c r="C115" s="8"/>
      <c r="D115" s="76"/>
      <c r="E115" s="179"/>
      <c r="F115" s="76"/>
      <c r="G115" s="197">
        <f>SUM(C116:C119)</f>
        <v>1225000</v>
      </c>
      <c r="H115" s="190"/>
    </row>
    <row r="116" spans="1:8">
      <c r="A116" s="181"/>
      <c r="B116" s="246" t="s">
        <v>864</v>
      </c>
      <c r="C116" s="8">
        <f>D116</f>
        <v>250000</v>
      </c>
      <c r="D116" s="8">
        <v>250000</v>
      </c>
      <c r="E116" s="179"/>
      <c r="F116" s="76"/>
      <c r="G116" s="197"/>
      <c r="H116" s="190"/>
    </row>
    <row r="117" spans="1:8">
      <c r="A117" s="181"/>
      <c r="B117" s="282" t="s">
        <v>168</v>
      </c>
      <c r="C117" s="8">
        <f>D117</f>
        <v>300000</v>
      </c>
      <c r="D117" s="8">
        <v>300000</v>
      </c>
      <c r="E117" s="179"/>
      <c r="F117" s="76"/>
      <c r="G117" s="197"/>
      <c r="H117" s="190"/>
    </row>
    <row r="118" spans="1:8" ht="30">
      <c r="A118" s="181"/>
      <c r="B118" s="282" t="s">
        <v>419</v>
      </c>
      <c r="C118" s="8">
        <f>D118</f>
        <v>600000</v>
      </c>
      <c r="D118" s="8">
        <v>600000</v>
      </c>
      <c r="E118" s="179"/>
      <c r="F118" s="76"/>
      <c r="G118" s="197"/>
      <c r="H118" s="190"/>
    </row>
    <row r="119" spans="1:8">
      <c r="A119" s="870"/>
      <c r="B119" s="489" t="s">
        <v>391</v>
      </c>
      <c r="C119" s="2">
        <v>75000</v>
      </c>
      <c r="D119" s="2">
        <f>C119</f>
        <v>75000</v>
      </c>
      <c r="E119" s="186"/>
      <c r="F119" s="69"/>
      <c r="G119" s="196"/>
      <c r="H119" s="192"/>
    </row>
    <row r="120" spans="1:8">
      <c r="A120" s="244" t="s">
        <v>118</v>
      </c>
      <c r="B120" s="257" t="s">
        <v>119</v>
      </c>
      <c r="C120" s="8"/>
      <c r="D120" s="8"/>
      <c r="E120" s="179"/>
      <c r="F120" s="76"/>
      <c r="G120" s="197"/>
      <c r="H120" s="190"/>
    </row>
    <row r="121" spans="1:8">
      <c r="A121" s="177" t="s">
        <v>210</v>
      </c>
      <c r="B121" s="194" t="s">
        <v>95</v>
      </c>
      <c r="C121" s="183"/>
      <c r="D121" s="183"/>
      <c r="E121" s="246"/>
      <c r="F121" s="76"/>
      <c r="G121" s="182">
        <f>SUM(C121:C125)</f>
        <v>3500000</v>
      </c>
      <c r="H121" s="256"/>
    </row>
    <row r="122" spans="1:8" ht="54.75" customHeight="1" thickBot="1">
      <c r="A122" s="561"/>
      <c r="B122" s="543" t="s">
        <v>394</v>
      </c>
      <c r="C122" s="630">
        <f>D122</f>
        <v>1000000</v>
      </c>
      <c r="D122" s="630">
        <v>1000000</v>
      </c>
      <c r="E122" s="631"/>
      <c r="F122" s="546"/>
      <c r="G122" s="632"/>
      <c r="H122" s="825"/>
    </row>
    <row r="123" spans="1:8" ht="66.75" customHeight="1">
      <c r="A123" s="562"/>
      <c r="B123" s="692" t="s">
        <v>420</v>
      </c>
      <c r="C123" s="813">
        <f>D123</f>
        <v>1000000</v>
      </c>
      <c r="D123" s="813">
        <v>1000000</v>
      </c>
      <c r="E123" s="826"/>
      <c r="F123" s="550"/>
      <c r="G123" s="827"/>
      <c r="H123" s="828"/>
    </row>
    <row r="124" spans="1:8" ht="17.25" customHeight="1">
      <c r="A124" s="133"/>
      <c r="B124" s="518" t="s">
        <v>866</v>
      </c>
      <c r="C124" s="183">
        <f>D124</f>
        <v>300000</v>
      </c>
      <c r="D124" s="183">
        <v>300000</v>
      </c>
      <c r="E124" s="246"/>
      <c r="F124" s="76"/>
      <c r="G124" s="182"/>
      <c r="H124" s="256"/>
    </row>
    <row r="125" spans="1:8" ht="19.5" customHeight="1">
      <c r="A125" s="254"/>
      <c r="B125" s="185" t="s">
        <v>784</v>
      </c>
      <c r="C125" s="4">
        <f>D125</f>
        <v>1200000</v>
      </c>
      <c r="D125" s="4">
        <v>1200000</v>
      </c>
      <c r="E125" s="248"/>
      <c r="F125" s="69"/>
      <c r="G125" s="187"/>
      <c r="H125" s="258"/>
    </row>
    <row r="126" spans="1:8">
      <c r="A126" s="259" t="s">
        <v>211</v>
      </c>
      <c r="B126" s="260" t="s">
        <v>169</v>
      </c>
      <c r="C126" s="73"/>
      <c r="D126" s="73"/>
      <c r="E126" s="261"/>
      <c r="F126" s="82"/>
      <c r="G126" s="251">
        <f>SUM(C128:C208)</f>
        <v>29000000</v>
      </c>
      <c r="H126" s="262"/>
    </row>
    <row r="127" spans="1:8">
      <c r="A127" s="177"/>
      <c r="B127" s="795" t="s">
        <v>710</v>
      </c>
      <c r="C127" s="183"/>
      <c r="D127" s="183"/>
      <c r="E127" s="246"/>
      <c r="F127" s="76"/>
      <c r="G127" s="182"/>
      <c r="H127" s="256"/>
    </row>
    <row r="128" spans="1:8">
      <c r="A128" s="177"/>
      <c r="B128" s="796" t="s">
        <v>711</v>
      </c>
      <c r="C128" s="183">
        <v>600000</v>
      </c>
      <c r="D128" s="183"/>
      <c r="E128" s="246"/>
      <c r="F128" s="76"/>
      <c r="G128" s="182"/>
      <c r="H128" s="256"/>
    </row>
    <row r="129" spans="1:8">
      <c r="A129" s="177"/>
      <c r="B129" s="796" t="s">
        <v>712</v>
      </c>
      <c r="C129" s="183">
        <v>600000</v>
      </c>
      <c r="D129" s="183"/>
      <c r="E129" s="246"/>
      <c r="F129" s="76"/>
      <c r="G129" s="182"/>
      <c r="H129" s="256"/>
    </row>
    <row r="130" spans="1:8" ht="30">
      <c r="A130" s="177"/>
      <c r="B130" s="797" t="s">
        <v>713</v>
      </c>
      <c r="C130" s="183">
        <v>500000</v>
      </c>
      <c r="D130" s="183"/>
      <c r="E130" s="246"/>
      <c r="F130" s="76"/>
      <c r="G130" s="182"/>
      <c r="H130" s="256"/>
    </row>
    <row r="131" spans="1:8" ht="30">
      <c r="A131" s="177"/>
      <c r="B131" s="797" t="s">
        <v>785</v>
      </c>
      <c r="C131" s="183">
        <v>300000</v>
      </c>
      <c r="D131" s="183"/>
      <c r="E131" s="246">
        <f>C131*25%</f>
        <v>75000</v>
      </c>
      <c r="F131" s="183">
        <f>C131-E131</f>
        <v>225000</v>
      </c>
      <c r="G131" s="182"/>
      <c r="H131" s="256"/>
    </row>
    <row r="132" spans="1:8">
      <c r="A132" s="177"/>
      <c r="B132" s="796" t="s">
        <v>714</v>
      </c>
      <c r="C132" s="183">
        <v>300000</v>
      </c>
      <c r="D132" s="183"/>
      <c r="E132" s="246">
        <f>C132*25%</f>
        <v>75000</v>
      </c>
      <c r="F132" s="183">
        <f>C132-E132</f>
        <v>225000</v>
      </c>
      <c r="G132" s="182"/>
      <c r="H132" s="256"/>
    </row>
    <row r="133" spans="1:8">
      <c r="A133" s="177"/>
      <c r="B133" s="798" t="s">
        <v>782</v>
      </c>
      <c r="C133" s="183">
        <v>500000</v>
      </c>
      <c r="D133" s="183"/>
      <c r="E133" s="246"/>
      <c r="F133" s="76"/>
      <c r="G133" s="182"/>
      <c r="H133" s="256"/>
    </row>
    <row r="134" spans="1:8">
      <c r="A134" s="177"/>
      <c r="B134" s="796" t="s">
        <v>715</v>
      </c>
      <c r="C134" s="183">
        <v>300000</v>
      </c>
      <c r="D134" s="183"/>
      <c r="E134" s="246">
        <f>C134*25%</f>
        <v>75000</v>
      </c>
      <c r="F134" s="183">
        <f>C134-E134</f>
        <v>225000</v>
      </c>
      <c r="G134" s="182"/>
      <c r="H134" s="256"/>
    </row>
    <row r="135" spans="1:8" ht="30">
      <c r="A135" s="177"/>
      <c r="B135" s="797" t="s">
        <v>840</v>
      </c>
      <c r="C135" s="183">
        <v>300000</v>
      </c>
      <c r="D135" s="183"/>
      <c r="E135" s="246">
        <f>C135*25%</f>
        <v>75000</v>
      </c>
      <c r="F135" s="183">
        <f>C135-E135</f>
        <v>225000</v>
      </c>
      <c r="G135" s="182"/>
      <c r="H135" s="256"/>
    </row>
    <row r="136" spans="1:8">
      <c r="A136" s="177"/>
      <c r="B136" s="796" t="s">
        <v>716</v>
      </c>
      <c r="C136" s="183">
        <v>400000</v>
      </c>
      <c r="D136" s="183"/>
      <c r="E136" s="246">
        <f>C136*25%</f>
        <v>100000</v>
      </c>
      <c r="F136" s="183">
        <f>C136-E136</f>
        <v>300000</v>
      </c>
      <c r="G136" s="182"/>
      <c r="H136" s="256"/>
    </row>
    <row r="137" spans="1:8">
      <c r="A137" s="177"/>
      <c r="B137" s="796" t="s">
        <v>717</v>
      </c>
      <c r="C137" s="183">
        <v>500000</v>
      </c>
      <c r="D137" s="183"/>
      <c r="E137" s="246"/>
      <c r="F137" s="76"/>
      <c r="G137" s="182"/>
      <c r="H137" s="256"/>
    </row>
    <row r="138" spans="1:8">
      <c r="A138" s="177"/>
      <c r="B138" s="795" t="s">
        <v>718</v>
      </c>
      <c r="C138" s="183"/>
      <c r="D138" s="183"/>
      <c r="E138" s="246"/>
      <c r="F138" s="76"/>
      <c r="G138" s="182"/>
      <c r="H138" s="256"/>
    </row>
    <row r="139" spans="1:8">
      <c r="A139" s="177"/>
      <c r="B139" s="796" t="s">
        <v>719</v>
      </c>
      <c r="C139" s="183">
        <v>500000</v>
      </c>
      <c r="D139" s="183"/>
      <c r="E139" s="246"/>
      <c r="F139" s="76"/>
      <c r="G139" s="182"/>
      <c r="H139" s="256"/>
    </row>
    <row r="140" spans="1:8">
      <c r="A140" s="177"/>
      <c r="B140" s="796" t="s">
        <v>720</v>
      </c>
      <c r="C140" s="183">
        <v>500000</v>
      </c>
      <c r="D140" s="183"/>
      <c r="E140" s="246"/>
      <c r="F140" s="76"/>
      <c r="G140" s="182"/>
      <c r="H140" s="256"/>
    </row>
    <row r="141" spans="1:8">
      <c r="A141" s="177"/>
      <c r="B141" s="796" t="s">
        <v>721</v>
      </c>
      <c r="C141" s="183">
        <v>500000</v>
      </c>
      <c r="D141" s="183"/>
      <c r="E141" s="246"/>
      <c r="F141" s="76"/>
      <c r="G141" s="182"/>
      <c r="H141" s="256"/>
    </row>
    <row r="142" spans="1:8">
      <c r="A142" s="177"/>
      <c r="B142" s="795" t="s">
        <v>722</v>
      </c>
      <c r="C142" s="183"/>
      <c r="D142" s="183"/>
      <c r="E142" s="246"/>
      <c r="F142" s="76"/>
      <c r="G142" s="182"/>
      <c r="H142" s="256"/>
    </row>
    <row r="143" spans="1:8">
      <c r="A143" s="177"/>
      <c r="B143" s="796" t="s">
        <v>723</v>
      </c>
      <c r="C143" s="183">
        <v>600000</v>
      </c>
      <c r="D143" s="183"/>
      <c r="E143" s="246"/>
      <c r="F143" s="76"/>
      <c r="G143" s="182"/>
      <c r="H143" s="256"/>
    </row>
    <row r="144" spans="1:8">
      <c r="A144" s="177"/>
      <c r="B144" s="795" t="s">
        <v>724</v>
      </c>
      <c r="C144" s="183"/>
      <c r="D144" s="183"/>
      <c r="E144" s="246"/>
      <c r="F144" s="76"/>
      <c r="G144" s="182"/>
      <c r="H144" s="256"/>
    </row>
    <row r="145" spans="1:8">
      <c r="A145" s="177"/>
      <c r="B145" s="796" t="s">
        <v>725</v>
      </c>
      <c r="C145" s="183">
        <v>500000</v>
      </c>
      <c r="D145" s="183"/>
      <c r="E145" s="246"/>
      <c r="F145" s="76"/>
      <c r="G145" s="182"/>
      <c r="H145" s="256"/>
    </row>
    <row r="146" spans="1:8">
      <c r="A146" s="177"/>
      <c r="B146" s="796" t="s">
        <v>726</v>
      </c>
      <c r="C146" s="183">
        <v>400000</v>
      </c>
      <c r="D146" s="183"/>
      <c r="E146" s="246">
        <f>C146*25%</f>
        <v>100000</v>
      </c>
      <c r="F146" s="183">
        <f>C146-E146</f>
        <v>300000</v>
      </c>
      <c r="G146" s="182"/>
      <c r="H146" s="256"/>
    </row>
    <row r="147" spans="1:8">
      <c r="A147" s="177"/>
      <c r="B147" s="796" t="s">
        <v>727</v>
      </c>
      <c r="C147" s="183">
        <v>600000</v>
      </c>
      <c r="D147" s="183"/>
      <c r="E147" s="246"/>
      <c r="F147" s="76"/>
      <c r="G147" s="182"/>
      <c r="H147" s="256"/>
    </row>
    <row r="148" spans="1:8">
      <c r="A148" s="177"/>
      <c r="B148" s="796" t="s">
        <v>728</v>
      </c>
      <c r="C148" s="183">
        <v>700000</v>
      </c>
      <c r="D148" s="183"/>
      <c r="E148" s="246"/>
      <c r="F148" s="76"/>
      <c r="G148" s="182"/>
      <c r="H148" s="256"/>
    </row>
    <row r="149" spans="1:8">
      <c r="A149" s="177"/>
      <c r="B149" s="796" t="s">
        <v>729</v>
      </c>
      <c r="C149" s="183">
        <v>300000</v>
      </c>
      <c r="D149" s="183"/>
      <c r="E149" s="246">
        <f>C149*25%</f>
        <v>75000</v>
      </c>
      <c r="F149" s="183">
        <f>C149-E149</f>
        <v>225000</v>
      </c>
      <c r="G149" s="182"/>
      <c r="H149" s="256"/>
    </row>
    <row r="150" spans="1:8" ht="15.75" thickBot="1">
      <c r="A150" s="829"/>
      <c r="B150" s="830" t="s">
        <v>730</v>
      </c>
      <c r="C150" s="630">
        <v>500000</v>
      </c>
      <c r="D150" s="630"/>
      <c r="E150" s="631"/>
      <c r="F150" s="546"/>
      <c r="G150" s="632"/>
      <c r="H150" s="825"/>
    </row>
    <row r="151" spans="1:8">
      <c r="A151" s="172"/>
      <c r="B151" s="831" t="s">
        <v>731</v>
      </c>
      <c r="C151" s="813">
        <v>150000</v>
      </c>
      <c r="D151" s="813"/>
      <c r="E151" s="826">
        <f>C151*25%</f>
        <v>37500</v>
      </c>
      <c r="F151" s="813">
        <f>C151-E151</f>
        <v>112500</v>
      </c>
      <c r="G151" s="827"/>
      <c r="H151" s="828"/>
    </row>
    <row r="152" spans="1:8">
      <c r="A152" s="177"/>
      <c r="B152" s="796" t="s">
        <v>732</v>
      </c>
      <c r="C152" s="183">
        <v>400000</v>
      </c>
      <c r="D152" s="183"/>
      <c r="E152" s="246">
        <f>C152*25%</f>
        <v>100000</v>
      </c>
      <c r="F152" s="183">
        <f>C152-E152</f>
        <v>300000</v>
      </c>
      <c r="G152" s="182"/>
      <c r="H152" s="256"/>
    </row>
    <row r="153" spans="1:8">
      <c r="A153" s="177"/>
      <c r="B153" s="795" t="s">
        <v>733</v>
      </c>
      <c r="C153" s="183"/>
      <c r="D153" s="183"/>
      <c r="E153" s="246"/>
      <c r="F153" s="76"/>
      <c r="G153" s="182"/>
      <c r="H153" s="256"/>
    </row>
    <row r="154" spans="1:8">
      <c r="A154" s="177"/>
      <c r="B154" s="796" t="s">
        <v>734</v>
      </c>
      <c r="C154" s="183">
        <v>400000</v>
      </c>
      <c r="D154" s="183"/>
      <c r="E154" s="246">
        <f>C154*25%</f>
        <v>100000</v>
      </c>
      <c r="F154" s="183">
        <f>C154-E154</f>
        <v>300000</v>
      </c>
      <c r="G154" s="182"/>
      <c r="H154" s="256"/>
    </row>
    <row r="155" spans="1:8" ht="30">
      <c r="A155" s="177"/>
      <c r="B155" s="797" t="s">
        <v>735</v>
      </c>
      <c r="C155" s="183">
        <v>700000</v>
      </c>
      <c r="D155" s="183"/>
      <c r="E155" s="246"/>
      <c r="F155" s="76"/>
      <c r="G155" s="182"/>
      <c r="H155" s="256"/>
    </row>
    <row r="156" spans="1:8">
      <c r="A156" s="177"/>
      <c r="B156" s="796" t="s">
        <v>736</v>
      </c>
      <c r="C156" s="183">
        <v>500000</v>
      </c>
      <c r="D156" s="183"/>
      <c r="E156" s="246"/>
      <c r="F156" s="76"/>
      <c r="G156" s="182"/>
      <c r="H156" s="256"/>
    </row>
    <row r="157" spans="1:8">
      <c r="A157" s="177"/>
      <c r="B157" s="796" t="s">
        <v>737</v>
      </c>
      <c r="C157" s="183">
        <v>400000</v>
      </c>
      <c r="D157" s="183"/>
      <c r="E157" s="246">
        <f>C157*25%</f>
        <v>100000</v>
      </c>
      <c r="F157" s="183">
        <f>C157-E157</f>
        <v>300000</v>
      </c>
      <c r="G157" s="182"/>
      <c r="H157" s="256"/>
    </row>
    <row r="158" spans="1:8" ht="30">
      <c r="A158" s="177"/>
      <c r="B158" s="797" t="s">
        <v>738</v>
      </c>
      <c r="C158" s="183">
        <v>200000</v>
      </c>
      <c r="D158" s="183"/>
      <c r="E158" s="246">
        <f>C158*25%</f>
        <v>50000</v>
      </c>
      <c r="F158" s="183">
        <f>C158-E158</f>
        <v>150000</v>
      </c>
      <c r="G158" s="182"/>
      <c r="H158" s="256"/>
    </row>
    <row r="159" spans="1:8" ht="30">
      <c r="A159" s="177"/>
      <c r="B159" s="797" t="s">
        <v>739</v>
      </c>
      <c r="C159" s="183">
        <v>400000</v>
      </c>
      <c r="D159" s="183"/>
      <c r="E159" s="246">
        <f>C159*25%</f>
        <v>100000</v>
      </c>
      <c r="F159" s="183">
        <f>C159-E159</f>
        <v>300000</v>
      </c>
      <c r="G159" s="182"/>
      <c r="H159" s="256"/>
    </row>
    <row r="160" spans="1:8">
      <c r="A160" s="177"/>
      <c r="B160" s="796" t="s">
        <v>740</v>
      </c>
      <c r="C160" s="183">
        <v>600000</v>
      </c>
      <c r="D160" s="183"/>
      <c r="E160" s="246"/>
      <c r="F160" s="76"/>
      <c r="G160" s="182"/>
      <c r="H160" s="256"/>
    </row>
    <row r="161" spans="1:8">
      <c r="A161" s="177"/>
      <c r="B161" s="796" t="s">
        <v>741</v>
      </c>
      <c r="C161" s="183">
        <v>300000</v>
      </c>
      <c r="D161" s="183"/>
      <c r="E161" s="246">
        <f>C161*25%</f>
        <v>75000</v>
      </c>
      <c r="F161" s="183">
        <f>C161-E161</f>
        <v>225000</v>
      </c>
      <c r="G161" s="182"/>
      <c r="H161" s="256"/>
    </row>
    <row r="162" spans="1:8">
      <c r="A162" s="177"/>
      <c r="B162" s="796" t="s">
        <v>829</v>
      </c>
      <c r="C162" s="183">
        <v>500000</v>
      </c>
      <c r="D162" s="183"/>
      <c r="E162" s="246"/>
      <c r="F162" s="76"/>
      <c r="G162" s="182"/>
      <c r="H162" s="256"/>
    </row>
    <row r="163" spans="1:8">
      <c r="A163" s="177"/>
      <c r="B163" s="796" t="s">
        <v>830</v>
      </c>
      <c r="C163" s="183">
        <v>200000</v>
      </c>
      <c r="D163" s="183"/>
      <c r="E163" s="246">
        <f>C163*25%</f>
        <v>50000</v>
      </c>
      <c r="F163" s="183">
        <f>C163-E163</f>
        <v>150000</v>
      </c>
      <c r="G163" s="182"/>
      <c r="H163" s="256"/>
    </row>
    <row r="164" spans="1:8">
      <c r="A164" s="177"/>
      <c r="B164" s="796" t="s">
        <v>839</v>
      </c>
      <c r="C164" s="183">
        <v>300000</v>
      </c>
      <c r="D164" s="183"/>
      <c r="E164" s="246">
        <f>C164*25%</f>
        <v>75000</v>
      </c>
      <c r="F164" s="183">
        <f>C164-E164</f>
        <v>225000</v>
      </c>
      <c r="G164" s="182"/>
      <c r="H164" s="256"/>
    </row>
    <row r="165" spans="1:8">
      <c r="A165" s="177"/>
      <c r="B165" s="796" t="s">
        <v>742</v>
      </c>
      <c r="C165" s="183">
        <v>300000</v>
      </c>
      <c r="D165" s="183"/>
      <c r="E165" s="246">
        <f>C165*25%</f>
        <v>75000</v>
      </c>
      <c r="F165" s="183">
        <f>C165-E165</f>
        <v>225000</v>
      </c>
      <c r="G165" s="182"/>
      <c r="H165" s="256"/>
    </row>
    <row r="166" spans="1:8">
      <c r="A166" s="177"/>
      <c r="B166" s="796" t="s">
        <v>743</v>
      </c>
      <c r="C166" s="183">
        <v>300000</v>
      </c>
      <c r="D166" s="183"/>
      <c r="E166" s="246">
        <f>C166*25%</f>
        <v>75000</v>
      </c>
      <c r="F166" s="183">
        <f>C166-E166</f>
        <v>225000</v>
      </c>
      <c r="G166" s="182"/>
      <c r="H166" s="256"/>
    </row>
    <row r="167" spans="1:8">
      <c r="A167" s="177"/>
      <c r="B167" s="795" t="s">
        <v>748</v>
      </c>
      <c r="C167" s="183"/>
      <c r="D167" s="183"/>
      <c r="E167" s="246"/>
      <c r="F167" s="76"/>
      <c r="G167" s="182"/>
      <c r="H167" s="256"/>
    </row>
    <row r="168" spans="1:8">
      <c r="A168" s="177"/>
      <c r="B168" s="796" t="s">
        <v>744</v>
      </c>
      <c r="C168" s="183">
        <v>700000</v>
      </c>
      <c r="D168" s="183"/>
      <c r="E168" s="246"/>
      <c r="F168" s="76"/>
      <c r="G168" s="182"/>
      <c r="H168" s="256"/>
    </row>
    <row r="169" spans="1:8">
      <c r="A169" s="177"/>
      <c r="B169" s="796" t="s">
        <v>745</v>
      </c>
      <c r="C169" s="183">
        <v>700000</v>
      </c>
      <c r="D169" s="183"/>
      <c r="E169" s="246"/>
      <c r="F169" s="76"/>
      <c r="G169" s="182"/>
      <c r="H169" s="256"/>
    </row>
    <row r="170" spans="1:8">
      <c r="A170" s="177"/>
      <c r="B170" s="796" t="s">
        <v>746</v>
      </c>
      <c r="C170" s="183">
        <v>500000</v>
      </c>
      <c r="D170" s="183"/>
      <c r="E170" s="246"/>
      <c r="F170" s="76"/>
      <c r="G170" s="182"/>
      <c r="H170" s="256"/>
    </row>
    <row r="171" spans="1:8">
      <c r="A171" s="177"/>
      <c r="B171" s="796" t="s">
        <v>747</v>
      </c>
      <c r="C171" s="183">
        <v>400000</v>
      </c>
      <c r="D171" s="183"/>
      <c r="E171" s="246">
        <f>C171*25%</f>
        <v>100000</v>
      </c>
      <c r="F171" s="183">
        <f>C171-E171</f>
        <v>300000</v>
      </c>
      <c r="G171" s="182"/>
      <c r="H171" s="256"/>
    </row>
    <row r="172" spans="1:8">
      <c r="A172" s="177"/>
      <c r="B172" s="796" t="s">
        <v>833</v>
      </c>
      <c r="C172" s="183">
        <v>500000</v>
      </c>
      <c r="D172" s="183"/>
      <c r="E172" s="246"/>
      <c r="F172" s="76"/>
      <c r="G172" s="182"/>
      <c r="H172" s="256"/>
    </row>
    <row r="173" spans="1:8">
      <c r="A173" s="177"/>
      <c r="B173" s="796" t="s">
        <v>749</v>
      </c>
      <c r="C173" s="183">
        <v>400000</v>
      </c>
      <c r="D173" s="183"/>
      <c r="E173" s="246">
        <f>C173*25%</f>
        <v>100000</v>
      </c>
      <c r="F173" s="183">
        <f>C173-E173</f>
        <v>300000</v>
      </c>
      <c r="G173" s="182"/>
      <c r="H173" s="256"/>
    </row>
    <row r="174" spans="1:8">
      <c r="A174" s="177"/>
      <c r="B174" s="795" t="s">
        <v>750</v>
      </c>
      <c r="C174" s="183"/>
      <c r="D174" s="183"/>
      <c r="E174" s="246"/>
      <c r="F174" s="76"/>
      <c r="G174" s="182"/>
      <c r="H174" s="256"/>
    </row>
    <row r="175" spans="1:8">
      <c r="A175" s="177"/>
      <c r="B175" s="796" t="s">
        <v>751</v>
      </c>
      <c r="C175" s="183">
        <v>200000</v>
      </c>
      <c r="D175" s="183"/>
      <c r="E175" s="246">
        <f>C175*25%</f>
        <v>50000</v>
      </c>
      <c r="F175" s="183">
        <f>C175-E175</f>
        <v>150000</v>
      </c>
      <c r="G175" s="182"/>
      <c r="H175" s="256"/>
    </row>
    <row r="176" spans="1:8">
      <c r="A176" s="177"/>
      <c r="B176" s="796" t="s">
        <v>752</v>
      </c>
      <c r="C176" s="183">
        <v>200000</v>
      </c>
      <c r="D176" s="183"/>
      <c r="E176" s="246">
        <f>C176*25%</f>
        <v>50000</v>
      </c>
      <c r="F176" s="183">
        <f>C176-E176</f>
        <v>150000</v>
      </c>
      <c r="G176" s="182"/>
      <c r="H176" s="256"/>
    </row>
    <row r="177" spans="1:8">
      <c r="A177" s="177"/>
      <c r="B177" s="796" t="s">
        <v>831</v>
      </c>
      <c r="C177" s="183">
        <v>300000</v>
      </c>
      <c r="D177" s="183"/>
      <c r="E177" s="246">
        <f>C177*25%</f>
        <v>75000</v>
      </c>
      <c r="F177" s="183">
        <f>C177-E177</f>
        <v>225000</v>
      </c>
      <c r="G177" s="182"/>
      <c r="H177" s="256"/>
    </row>
    <row r="178" spans="1:8">
      <c r="A178" s="177"/>
      <c r="B178" s="796" t="s">
        <v>753</v>
      </c>
      <c r="C178" s="183">
        <v>600000</v>
      </c>
      <c r="D178" s="183"/>
      <c r="E178" s="246"/>
      <c r="F178" s="76"/>
      <c r="G178" s="182"/>
      <c r="H178" s="256"/>
    </row>
    <row r="179" spans="1:8">
      <c r="A179" s="177"/>
      <c r="B179" s="795" t="s">
        <v>754</v>
      </c>
      <c r="C179" s="183"/>
      <c r="D179" s="183"/>
      <c r="E179" s="246"/>
      <c r="F179" s="76"/>
      <c r="G179" s="182"/>
      <c r="H179" s="256"/>
    </row>
    <row r="180" spans="1:8">
      <c r="A180" s="177"/>
      <c r="B180" s="796" t="s">
        <v>755</v>
      </c>
      <c r="C180" s="183">
        <v>700000</v>
      </c>
      <c r="D180" s="183"/>
      <c r="E180" s="246"/>
      <c r="F180" s="76"/>
      <c r="G180" s="182"/>
      <c r="H180" s="256"/>
    </row>
    <row r="181" spans="1:8" ht="15.75" thickBot="1">
      <c r="A181" s="829"/>
      <c r="B181" s="830" t="s">
        <v>756</v>
      </c>
      <c r="C181" s="630">
        <v>1000000</v>
      </c>
      <c r="D181" s="630"/>
      <c r="E181" s="631"/>
      <c r="F181" s="546"/>
      <c r="G181" s="632"/>
      <c r="H181" s="825"/>
    </row>
    <row r="182" spans="1:8" ht="30">
      <c r="A182" s="172"/>
      <c r="B182" s="832" t="s">
        <v>757</v>
      </c>
      <c r="C182" s="813">
        <v>300000</v>
      </c>
      <c r="D182" s="813"/>
      <c r="E182" s="826">
        <f>C182*25%</f>
        <v>75000</v>
      </c>
      <c r="F182" s="813">
        <f>C182-E182</f>
        <v>225000</v>
      </c>
      <c r="G182" s="827"/>
      <c r="H182" s="828"/>
    </row>
    <row r="183" spans="1:8">
      <c r="A183" s="177"/>
      <c r="B183" s="796" t="s">
        <v>758</v>
      </c>
      <c r="C183" s="183">
        <v>500000</v>
      </c>
      <c r="D183" s="183"/>
      <c r="E183" s="246"/>
      <c r="F183" s="76"/>
      <c r="G183" s="182"/>
      <c r="H183" s="256"/>
    </row>
    <row r="184" spans="1:8">
      <c r="A184" s="177"/>
      <c r="B184" s="795" t="s">
        <v>759</v>
      </c>
      <c r="C184" s="183"/>
      <c r="D184" s="183"/>
      <c r="E184" s="246"/>
      <c r="F184" s="76"/>
      <c r="G184" s="182"/>
      <c r="H184" s="256"/>
    </row>
    <row r="185" spans="1:8">
      <c r="A185" s="177"/>
      <c r="B185" s="796" t="s">
        <v>760</v>
      </c>
      <c r="C185" s="183">
        <v>900000</v>
      </c>
      <c r="D185" s="183"/>
      <c r="E185" s="246"/>
      <c r="F185" s="76"/>
      <c r="G185" s="182"/>
      <c r="H185" s="256"/>
    </row>
    <row r="186" spans="1:8">
      <c r="A186" s="177"/>
      <c r="B186" s="796" t="s">
        <v>832</v>
      </c>
      <c r="C186" s="183">
        <v>600000</v>
      </c>
      <c r="D186" s="183"/>
      <c r="E186" s="246"/>
      <c r="F186" s="76"/>
      <c r="G186" s="182"/>
      <c r="H186" s="256"/>
    </row>
    <row r="187" spans="1:8" ht="30">
      <c r="A187" s="177"/>
      <c r="B187" s="797" t="s">
        <v>761</v>
      </c>
      <c r="C187" s="183">
        <v>500000</v>
      </c>
      <c r="D187" s="183"/>
      <c r="E187" s="246"/>
      <c r="F187" s="76"/>
      <c r="G187" s="182"/>
      <c r="H187" s="256"/>
    </row>
    <row r="188" spans="1:8">
      <c r="A188" s="177"/>
      <c r="B188" s="795" t="s">
        <v>762</v>
      </c>
      <c r="C188" s="183"/>
      <c r="D188" s="183"/>
      <c r="E188" s="246"/>
      <c r="F188" s="76"/>
      <c r="G188" s="182"/>
      <c r="H188" s="256"/>
    </row>
    <row r="189" spans="1:8">
      <c r="A189" s="133"/>
      <c r="B189" s="796" t="s">
        <v>763</v>
      </c>
      <c r="C189" s="183">
        <v>600000</v>
      </c>
      <c r="D189" s="183"/>
      <c r="E189" s="246"/>
      <c r="F189" s="183"/>
      <c r="G189" s="182"/>
      <c r="H189" s="529"/>
    </row>
    <row r="190" spans="1:8">
      <c r="A190" s="133"/>
      <c r="B190" s="796" t="s">
        <v>764</v>
      </c>
      <c r="C190" s="183">
        <v>300000</v>
      </c>
      <c r="D190" s="183"/>
      <c r="E190" s="246">
        <f>C190*15%</f>
        <v>45000</v>
      </c>
      <c r="F190" s="183">
        <f>C190-E190</f>
        <v>255000</v>
      </c>
      <c r="G190" s="182"/>
      <c r="H190" s="529"/>
    </row>
    <row r="191" spans="1:8">
      <c r="A191" s="133"/>
      <c r="B191" s="796" t="s">
        <v>765</v>
      </c>
      <c r="C191" s="183">
        <v>500000</v>
      </c>
      <c r="D191" s="183"/>
      <c r="E191" s="246"/>
      <c r="F191" s="183"/>
      <c r="G191" s="182"/>
      <c r="H191" s="529"/>
    </row>
    <row r="192" spans="1:8">
      <c r="A192" s="133"/>
      <c r="B192" s="796" t="s">
        <v>766</v>
      </c>
      <c r="C192" s="183">
        <v>300000</v>
      </c>
      <c r="D192" s="183"/>
      <c r="E192" s="246">
        <f>C192*15%</f>
        <v>45000</v>
      </c>
      <c r="F192" s="183">
        <f>C192-E192</f>
        <v>255000</v>
      </c>
      <c r="G192" s="182"/>
      <c r="H192" s="529"/>
    </row>
    <row r="193" spans="1:8" ht="30">
      <c r="A193" s="133"/>
      <c r="B193" s="797" t="s">
        <v>767</v>
      </c>
      <c r="C193" s="183">
        <v>200000</v>
      </c>
      <c r="D193" s="183"/>
      <c r="E193" s="246">
        <f>C193*15%</f>
        <v>30000</v>
      </c>
      <c r="F193" s="183">
        <f>C193-E193</f>
        <v>170000</v>
      </c>
      <c r="G193" s="182"/>
      <c r="H193" s="529"/>
    </row>
    <row r="194" spans="1:8">
      <c r="A194" s="133"/>
      <c r="B194" s="796" t="s">
        <v>768</v>
      </c>
      <c r="C194" s="183">
        <v>400000</v>
      </c>
      <c r="D194" s="183"/>
      <c r="E194" s="246">
        <f>C194*15%</f>
        <v>60000</v>
      </c>
      <c r="F194" s="183">
        <f>C194-E194</f>
        <v>340000</v>
      </c>
      <c r="G194" s="182"/>
      <c r="H194" s="529"/>
    </row>
    <row r="195" spans="1:8">
      <c r="A195" s="133"/>
      <c r="B195" s="795" t="s">
        <v>769</v>
      </c>
      <c r="C195" s="183"/>
      <c r="D195" s="183"/>
      <c r="E195" s="246"/>
      <c r="F195" s="183"/>
      <c r="G195" s="182"/>
      <c r="H195" s="529"/>
    </row>
    <row r="196" spans="1:8">
      <c r="A196" s="133"/>
      <c r="B196" s="796" t="s">
        <v>770</v>
      </c>
      <c r="C196" s="183">
        <v>300000</v>
      </c>
      <c r="D196" s="183"/>
      <c r="E196" s="246">
        <f>C196*15%</f>
        <v>45000</v>
      </c>
      <c r="F196" s="183">
        <f>C196-E196</f>
        <v>255000</v>
      </c>
      <c r="G196" s="182"/>
      <c r="H196" s="529"/>
    </row>
    <row r="197" spans="1:8">
      <c r="A197" s="133"/>
      <c r="B197" s="796" t="s">
        <v>771</v>
      </c>
      <c r="C197" s="183">
        <v>400000</v>
      </c>
      <c r="D197" s="183"/>
      <c r="E197" s="246">
        <f>C197*15%</f>
        <v>60000</v>
      </c>
      <c r="F197" s="183">
        <f>C197-E197</f>
        <v>340000</v>
      </c>
      <c r="G197" s="182"/>
      <c r="H197" s="529"/>
    </row>
    <row r="198" spans="1:8">
      <c r="A198" s="133"/>
      <c r="B198" s="795" t="s">
        <v>772</v>
      </c>
      <c r="C198" s="183"/>
      <c r="D198" s="183"/>
      <c r="E198" s="246"/>
      <c r="F198" s="183"/>
      <c r="G198" s="182"/>
      <c r="H198" s="529"/>
    </row>
    <row r="199" spans="1:8">
      <c r="A199" s="133"/>
      <c r="B199" s="796" t="s">
        <v>773</v>
      </c>
      <c r="C199" s="183">
        <v>200000</v>
      </c>
      <c r="D199" s="183"/>
      <c r="E199" s="246">
        <f>C199*15%</f>
        <v>30000</v>
      </c>
      <c r="F199" s="183">
        <f>C199-E199</f>
        <v>170000</v>
      </c>
      <c r="G199" s="182"/>
      <c r="H199" s="529"/>
    </row>
    <row r="200" spans="1:8">
      <c r="A200" s="133"/>
      <c r="B200" s="796" t="s">
        <v>774</v>
      </c>
      <c r="C200" s="183">
        <v>300000</v>
      </c>
      <c r="D200" s="183"/>
      <c r="E200" s="246">
        <f>C200*15%</f>
        <v>45000</v>
      </c>
      <c r="F200" s="183">
        <f>C200-E200</f>
        <v>255000</v>
      </c>
      <c r="G200" s="182"/>
      <c r="H200" s="529"/>
    </row>
    <row r="201" spans="1:8">
      <c r="A201" s="133"/>
      <c r="B201" s="796" t="s">
        <v>783</v>
      </c>
      <c r="C201" s="183">
        <v>400000</v>
      </c>
      <c r="D201" s="183"/>
      <c r="E201" s="246">
        <f>C201*15%</f>
        <v>60000</v>
      </c>
      <c r="F201" s="183">
        <f>C201-E201</f>
        <v>340000</v>
      </c>
      <c r="G201" s="182"/>
      <c r="H201" s="529"/>
    </row>
    <row r="202" spans="1:8">
      <c r="A202" s="133"/>
      <c r="B202" s="795" t="s">
        <v>775</v>
      </c>
      <c r="C202" s="183"/>
      <c r="D202" s="183"/>
      <c r="E202" s="246"/>
      <c r="F202" s="183"/>
      <c r="G202" s="182"/>
      <c r="H202" s="529"/>
    </row>
    <row r="203" spans="1:8">
      <c r="A203" s="133"/>
      <c r="B203" s="796" t="s">
        <v>776</v>
      </c>
      <c r="C203" s="183">
        <v>300000</v>
      </c>
      <c r="D203" s="183"/>
      <c r="E203" s="246">
        <f>C203*15%</f>
        <v>45000</v>
      </c>
      <c r="F203" s="183">
        <f>C203-E203</f>
        <v>255000</v>
      </c>
      <c r="G203" s="182"/>
      <c r="H203" s="529"/>
    </row>
    <row r="204" spans="1:8">
      <c r="A204" s="133"/>
      <c r="B204" s="795" t="s">
        <v>777</v>
      </c>
      <c r="C204" s="183"/>
      <c r="D204" s="183"/>
      <c r="E204" s="246"/>
      <c r="F204" s="183"/>
      <c r="G204" s="182"/>
      <c r="H204" s="529"/>
    </row>
    <row r="205" spans="1:8">
      <c r="A205" s="133"/>
      <c r="B205" s="796" t="s">
        <v>778</v>
      </c>
      <c r="C205" s="183">
        <v>300000</v>
      </c>
      <c r="D205" s="183"/>
      <c r="E205" s="246">
        <f>C205*15%</f>
        <v>45000</v>
      </c>
      <c r="F205" s="183">
        <f>C205-E205</f>
        <v>255000</v>
      </c>
      <c r="G205" s="182"/>
      <c r="H205" s="529"/>
    </row>
    <row r="206" spans="1:8">
      <c r="A206" s="133"/>
      <c r="B206" s="796" t="s">
        <v>779</v>
      </c>
      <c r="C206" s="183">
        <v>300000</v>
      </c>
      <c r="D206" s="183"/>
      <c r="E206" s="246">
        <f>C206*15%</f>
        <v>45000</v>
      </c>
      <c r="F206" s="183">
        <f>C206-E206</f>
        <v>255000</v>
      </c>
      <c r="G206" s="182"/>
      <c r="H206" s="529"/>
    </row>
    <row r="207" spans="1:8">
      <c r="A207" s="133"/>
      <c r="B207" s="795" t="s">
        <v>780</v>
      </c>
      <c r="C207" s="183"/>
      <c r="D207" s="183"/>
      <c r="E207" s="246"/>
      <c r="F207" s="183"/>
      <c r="G207" s="182"/>
      <c r="H207" s="529"/>
    </row>
    <row r="208" spans="1:8">
      <c r="A208" s="133"/>
      <c r="B208" s="796" t="s">
        <v>781</v>
      </c>
      <c r="C208" s="4">
        <v>150000</v>
      </c>
      <c r="D208" s="4"/>
      <c r="E208" s="248">
        <f>C208*15%</f>
        <v>22500</v>
      </c>
      <c r="F208" s="4">
        <f>C208-E208</f>
        <v>127500</v>
      </c>
      <c r="G208" s="187"/>
      <c r="H208" s="134"/>
    </row>
    <row r="209" spans="1:8">
      <c r="A209" s="263" t="s">
        <v>120</v>
      </c>
      <c r="B209" s="260" t="s">
        <v>96</v>
      </c>
      <c r="C209" s="84"/>
      <c r="D209" s="73"/>
      <c r="E209" s="264"/>
      <c r="F209" s="84"/>
      <c r="G209" s="251">
        <f>SUM(C210:C222)</f>
        <v>57453000</v>
      </c>
      <c r="H209" s="265"/>
    </row>
    <row r="210" spans="1:8" ht="45">
      <c r="A210" s="133"/>
      <c r="B210" s="204" t="s">
        <v>396</v>
      </c>
      <c r="C210" s="183">
        <f t="shared" ref="C210:C219" si="0">D210</f>
        <v>5000000</v>
      </c>
      <c r="D210" s="183">
        <v>5000000</v>
      </c>
      <c r="E210" s="277"/>
      <c r="F210" s="8"/>
      <c r="G210" s="182"/>
      <c r="H210" s="529"/>
    </row>
    <row r="211" spans="1:8" ht="15.75" thickBot="1">
      <c r="A211" s="561"/>
      <c r="B211" s="543" t="s">
        <v>815</v>
      </c>
      <c r="C211" s="630">
        <f t="shared" si="0"/>
        <v>700000</v>
      </c>
      <c r="D211" s="630">
        <v>700000</v>
      </c>
      <c r="E211" s="833"/>
      <c r="F211" s="544"/>
      <c r="G211" s="632"/>
      <c r="H211" s="633"/>
    </row>
    <row r="212" spans="1:8" ht="30">
      <c r="A212" s="562"/>
      <c r="B212" s="834" t="s">
        <v>397</v>
      </c>
      <c r="C212" s="813">
        <f>D212</f>
        <v>300000</v>
      </c>
      <c r="D212" s="813">
        <v>300000</v>
      </c>
      <c r="E212" s="835"/>
      <c r="F212" s="548"/>
      <c r="G212" s="827"/>
      <c r="H212" s="836"/>
    </row>
    <row r="213" spans="1:8">
      <c r="A213" s="133"/>
      <c r="B213" s="204" t="s">
        <v>865</v>
      </c>
      <c r="C213" s="183">
        <f>D213</f>
        <v>300000</v>
      </c>
      <c r="D213" s="183">
        <v>300000</v>
      </c>
      <c r="E213" s="277"/>
      <c r="F213" s="183"/>
      <c r="G213" s="182"/>
      <c r="H213" s="529"/>
    </row>
    <row r="214" spans="1:8" ht="45">
      <c r="A214" s="133"/>
      <c r="B214" s="204" t="s">
        <v>399</v>
      </c>
      <c r="C214" s="183">
        <f t="shared" si="0"/>
        <v>600000</v>
      </c>
      <c r="D214" s="183">
        <v>600000</v>
      </c>
      <c r="E214" s="277"/>
      <c r="F214" s="183"/>
      <c r="G214" s="182"/>
      <c r="H214" s="529"/>
    </row>
    <row r="215" spans="1:8">
      <c r="A215" s="133"/>
      <c r="B215" s="204" t="s">
        <v>2</v>
      </c>
      <c r="C215" s="183">
        <f>D215</f>
        <v>700000</v>
      </c>
      <c r="D215" s="183">
        <v>700000</v>
      </c>
      <c r="E215" s="277"/>
      <c r="F215" s="183"/>
      <c r="G215" s="182"/>
      <c r="H215" s="529"/>
    </row>
    <row r="216" spans="1:8">
      <c r="A216" s="133"/>
      <c r="B216" s="204" t="s">
        <v>3</v>
      </c>
      <c r="C216" s="183">
        <f t="shared" si="0"/>
        <v>100000</v>
      </c>
      <c r="D216" s="183">
        <v>100000</v>
      </c>
      <c r="E216" s="277"/>
      <c r="F216" s="183"/>
      <c r="G216" s="182"/>
      <c r="H216" s="529"/>
    </row>
    <row r="217" spans="1:8">
      <c r="A217" s="133"/>
      <c r="B217" s="204" t="s">
        <v>4</v>
      </c>
      <c r="C217" s="183">
        <f t="shared" si="0"/>
        <v>150000</v>
      </c>
      <c r="D217" s="183">
        <v>150000</v>
      </c>
      <c r="E217" s="277"/>
      <c r="F217" s="183"/>
      <c r="G217" s="182"/>
      <c r="H217" s="529"/>
    </row>
    <row r="218" spans="1:8">
      <c r="A218" s="133"/>
      <c r="B218" s="204" t="s">
        <v>400</v>
      </c>
      <c r="C218" s="183">
        <f t="shared" si="0"/>
        <v>150000</v>
      </c>
      <c r="D218" s="183">
        <v>150000</v>
      </c>
      <c r="E218" s="277"/>
      <c r="F218" s="183"/>
      <c r="G218" s="182"/>
      <c r="H218" s="529"/>
    </row>
    <row r="219" spans="1:8">
      <c r="A219" s="133"/>
      <c r="B219" s="204" t="s">
        <v>398</v>
      </c>
      <c r="C219" s="183">
        <f t="shared" si="0"/>
        <v>500000</v>
      </c>
      <c r="D219" s="183">
        <v>500000</v>
      </c>
      <c r="E219" s="277"/>
      <c r="F219" s="183"/>
      <c r="G219" s="182"/>
      <c r="H219" s="529"/>
    </row>
    <row r="220" spans="1:8">
      <c r="A220" s="133"/>
      <c r="B220" s="204" t="s">
        <v>37</v>
      </c>
      <c r="C220" s="183">
        <f>SUM(D220:F220)</f>
        <v>46153000</v>
      </c>
      <c r="D220" s="183">
        <v>9230000</v>
      </c>
      <c r="E220" s="277">
        <v>6923000</v>
      </c>
      <c r="F220" s="183">
        <v>30000000</v>
      </c>
      <c r="G220" s="182"/>
      <c r="H220" s="529" t="s">
        <v>98</v>
      </c>
    </row>
    <row r="221" spans="1:8">
      <c r="A221" s="133"/>
      <c r="B221" s="204" t="s">
        <v>816</v>
      </c>
      <c r="C221" s="183">
        <f>D221</f>
        <v>2500000</v>
      </c>
      <c r="D221" s="183">
        <v>2500000</v>
      </c>
      <c r="E221" s="277"/>
      <c r="F221" s="183"/>
      <c r="G221" s="182"/>
      <c r="H221" s="529"/>
    </row>
    <row r="222" spans="1:8">
      <c r="A222" s="254"/>
      <c r="B222" s="185" t="s">
        <v>817</v>
      </c>
      <c r="C222" s="4">
        <f>D222</f>
        <v>300000</v>
      </c>
      <c r="D222" s="4">
        <v>300000</v>
      </c>
      <c r="E222" s="266"/>
      <c r="F222" s="4"/>
      <c r="G222" s="187"/>
      <c r="H222" s="134"/>
    </row>
    <row r="223" spans="1:8">
      <c r="A223" s="267" t="s">
        <v>121</v>
      </c>
      <c r="B223" s="222" t="s">
        <v>786</v>
      </c>
      <c r="C223" s="268">
        <f>D223</f>
        <v>110000000</v>
      </c>
      <c r="D223" s="223">
        <v>110000000</v>
      </c>
      <c r="E223" s="269"/>
      <c r="F223" s="81"/>
      <c r="G223" s="270">
        <f>C223</f>
        <v>110000000</v>
      </c>
      <c r="H223" s="169"/>
    </row>
    <row r="224" spans="1:8" ht="30">
      <c r="A224" s="263" t="s">
        <v>212</v>
      </c>
      <c r="B224" s="260" t="s">
        <v>38</v>
      </c>
      <c r="C224" s="271"/>
      <c r="D224" s="271"/>
      <c r="E224" s="271"/>
      <c r="F224" s="87"/>
      <c r="G224" s="271">
        <f>SUM(C225:C232)</f>
        <v>42000000</v>
      </c>
      <c r="H224" s="171" t="s">
        <v>98</v>
      </c>
    </row>
    <row r="225" spans="1:10" ht="23.25">
      <c r="A225" s="181"/>
      <c r="B225" s="799" t="s">
        <v>424</v>
      </c>
      <c r="C225" s="741">
        <f>SUM(D225:G225)</f>
        <v>5000000</v>
      </c>
      <c r="D225" s="741">
        <v>2500000</v>
      </c>
      <c r="E225" s="741"/>
      <c r="F225" s="741">
        <v>2500000</v>
      </c>
      <c r="G225" s="741"/>
      <c r="H225" s="742"/>
      <c r="I225" s="740"/>
      <c r="J225" s="740"/>
    </row>
    <row r="226" spans="1:10" ht="23.25">
      <c r="A226" s="181"/>
      <c r="B226" s="799" t="s">
        <v>425</v>
      </c>
      <c r="C226" s="741">
        <v>7000000</v>
      </c>
      <c r="D226" s="741">
        <f>C226-F226</f>
        <v>2100000</v>
      </c>
      <c r="E226" s="741"/>
      <c r="F226" s="741">
        <f>C226*70%</f>
        <v>4900000</v>
      </c>
      <c r="G226" s="741"/>
      <c r="H226" s="742"/>
      <c r="I226" s="740"/>
      <c r="J226" s="740"/>
    </row>
    <row r="227" spans="1:10" ht="40.5">
      <c r="A227" s="181"/>
      <c r="B227" s="800" t="s">
        <v>787</v>
      </c>
      <c r="C227" s="741">
        <f t="shared" ref="C227:C232" si="1">SUM(D227:G227)</f>
        <v>5000000</v>
      </c>
      <c r="D227" s="741">
        <v>2500000</v>
      </c>
      <c r="E227" s="741"/>
      <c r="F227" s="741">
        <v>2500000</v>
      </c>
      <c r="G227" s="741"/>
      <c r="H227" s="742"/>
      <c r="I227" s="740"/>
      <c r="J227" s="740"/>
    </row>
    <row r="228" spans="1:10" ht="40.5">
      <c r="A228" s="181"/>
      <c r="B228" s="800" t="s">
        <v>426</v>
      </c>
      <c r="C228" s="741">
        <f t="shared" si="1"/>
        <v>5000000</v>
      </c>
      <c r="D228" s="741">
        <v>2500000</v>
      </c>
      <c r="E228" s="741"/>
      <c r="F228" s="741">
        <v>2500000</v>
      </c>
      <c r="G228" s="741"/>
      <c r="H228" s="742"/>
      <c r="I228" s="740"/>
      <c r="J228" s="740"/>
    </row>
    <row r="229" spans="1:10" ht="23.25">
      <c r="A229" s="181"/>
      <c r="B229" s="799" t="s">
        <v>427</v>
      </c>
      <c r="C229" s="741">
        <f t="shared" si="1"/>
        <v>5000000</v>
      </c>
      <c r="D229" s="741">
        <v>1500000</v>
      </c>
      <c r="E229" s="741"/>
      <c r="F229" s="741">
        <v>3500000</v>
      </c>
      <c r="G229" s="741"/>
      <c r="H229" s="742"/>
      <c r="I229" s="740"/>
      <c r="J229" s="740"/>
    </row>
    <row r="230" spans="1:10" ht="40.5">
      <c r="A230" s="181"/>
      <c r="B230" s="800" t="s">
        <v>428</v>
      </c>
      <c r="C230" s="741">
        <f t="shared" si="1"/>
        <v>5000000</v>
      </c>
      <c r="D230" s="741">
        <v>2500000</v>
      </c>
      <c r="E230" s="741"/>
      <c r="F230" s="741">
        <v>2500000</v>
      </c>
      <c r="G230" s="741"/>
      <c r="H230" s="742"/>
      <c r="I230" s="740"/>
      <c r="J230" s="740"/>
    </row>
    <row r="231" spans="1:10" ht="23.25">
      <c r="A231" s="181"/>
      <c r="B231" s="801" t="s">
        <v>476</v>
      </c>
      <c r="C231" s="741">
        <f t="shared" si="1"/>
        <v>5000000</v>
      </c>
      <c r="D231" s="741">
        <v>2500000</v>
      </c>
      <c r="E231" s="741"/>
      <c r="F231" s="741">
        <v>2500000</v>
      </c>
      <c r="G231" s="741"/>
      <c r="H231" s="742"/>
      <c r="I231" s="740"/>
      <c r="J231" s="740"/>
    </row>
    <row r="232" spans="1:10" ht="23.25">
      <c r="A232" s="181"/>
      <c r="B232" s="799" t="s">
        <v>422</v>
      </c>
      <c r="C232" s="741">
        <f t="shared" si="1"/>
        <v>5000000</v>
      </c>
      <c r="D232" s="741">
        <v>2500000</v>
      </c>
      <c r="E232" s="741"/>
      <c r="F232" s="741">
        <v>2500000</v>
      </c>
      <c r="G232" s="741"/>
      <c r="H232" s="742"/>
      <c r="I232" s="740"/>
      <c r="J232" s="740"/>
    </row>
    <row r="233" spans="1:10">
      <c r="A233" s="743" t="s">
        <v>213</v>
      </c>
      <c r="B233" s="744" t="s">
        <v>122</v>
      </c>
      <c r="C233" s="198"/>
      <c r="D233" s="4"/>
      <c r="E233" s="266"/>
      <c r="F233" s="2"/>
      <c r="G233" s="196">
        <f>SUM(C234:C237)</f>
        <v>26000000</v>
      </c>
      <c r="H233" s="513"/>
    </row>
    <row r="234" spans="1:10">
      <c r="A234" s="133"/>
      <c r="B234" s="838" t="s">
        <v>477</v>
      </c>
      <c r="C234" s="73">
        <f>D234</f>
        <v>2000000</v>
      </c>
      <c r="D234" s="73">
        <v>2000000</v>
      </c>
      <c r="E234" s="261"/>
      <c r="F234" s="73"/>
      <c r="G234" s="251"/>
      <c r="H234" s="839"/>
    </row>
    <row r="235" spans="1:10">
      <c r="A235" s="133"/>
      <c r="B235" s="204" t="s">
        <v>478</v>
      </c>
      <c r="C235" s="183">
        <f>D235</f>
        <v>5000000</v>
      </c>
      <c r="D235" s="183">
        <v>5000000</v>
      </c>
      <c r="E235" s="246"/>
      <c r="F235" s="183"/>
      <c r="G235" s="182"/>
      <c r="H235" s="278"/>
    </row>
    <row r="236" spans="1:10">
      <c r="A236" s="133"/>
      <c r="B236" s="204" t="s">
        <v>479</v>
      </c>
      <c r="C236" s="183">
        <f>D236</f>
        <v>4000000</v>
      </c>
      <c r="D236" s="183">
        <v>4000000</v>
      </c>
      <c r="E236" s="246"/>
      <c r="F236" s="183"/>
      <c r="G236" s="182"/>
      <c r="H236" s="278"/>
    </row>
    <row r="237" spans="1:10" ht="30">
      <c r="A237" s="181"/>
      <c r="B237" s="837" t="s">
        <v>693</v>
      </c>
      <c r="C237" s="272">
        <f>SUM(D237:F237)</f>
        <v>15000000</v>
      </c>
      <c r="D237" s="272">
        <v>4500000</v>
      </c>
      <c r="E237" s="273"/>
      <c r="F237" s="88">
        <v>10500000</v>
      </c>
      <c r="G237" s="274"/>
      <c r="H237" s="180" t="s">
        <v>241</v>
      </c>
    </row>
    <row r="238" spans="1:10" ht="20.25" thickBot="1">
      <c r="A238" s="195"/>
      <c r="B238" s="845" t="s">
        <v>490</v>
      </c>
      <c r="C238" s="634"/>
      <c r="D238" s="634"/>
      <c r="E238" s="635"/>
      <c r="F238" s="636"/>
      <c r="G238" s="637"/>
      <c r="H238" s="846"/>
    </row>
    <row r="239" spans="1:10" ht="19.5">
      <c r="A239" s="551"/>
      <c r="B239" s="847" t="s">
        <v>491</v>
      </c>
      <c r="C239" s="848"/>
      <c r="D239" s="848"/>
      <c r="E239" s="849"/>
      <c r="F239" s="850"/>
      <c r="G239" s="851"/>
      <c r="H239" s="852"/>
    </row>
    <row r="240" spans="1:10" ht="19.5">
      <c r="A240" s="181"/>
      <c r="B240" s="802" t="s">
        <v>492</v>
      </c>
      <c r="C240" s="272"/>
      <c r="D240" s="272"/>
      <c r="E240" s="273"/>
      <c r="F240" s="88"/>
      <c r="G240" s="274"/>
      <c r="H240" s="514"/>
    </row>
    <row r="241" spans="1:8" ht="19.5">
      <c r="A241" s="181"/>
      <c r="B241" s="802" t="s">
        <v>493</v>
      </c>
      <c r="C241" s="272"/>
      <c r="D241" s="272"/>
      <c r="E241" s="273"/>
      <c r="F241" s="88"/>
      <c r="G241" s="274"/>
      <c r="H241" s="514"/>
    </row>
    <row r="242" spans="1:8" ht="19.5">
      <c r="A242" s="181"/>
      <c r="B242" s="802" t="s">
        <v>494</v>
      </c>
      <c r="C242" s="272"/>
      <c r="D242" s="272"/>
      <c r="E242" s="273"/>
      <c r="F242" s="88"/>
      <c r="G242" s="274"/>
      <c r="H242" s="514"/>
    </row>
    <row r="243" spans="1:8" ht="19.5">
      <c r="A243" s="181"/>
      <c r="B243" s="802" t="s">
        <v>495</v>
      </c>
      <c r="C243" s="272"/>
      <c r="D243" s="272"/>
      <c r="E243" s="273"/>
      <c r="F243" s="88"/>
      <c r="G243" s="274"/>
      <c r="H243" s="840"/>
    </row>
    <row r="244" spans="1:8" ht="19.5">
      <c r="A244" s="181"/>
      <c r="B244" s="802" t="s">
        <v>496</v>
      </c>
      <c r="C244" s="272"/>
      <c r="D244" s="272"/>
      <c r="E244" s="273"/>
      <c r="F244" s="88"/>
      <c r="G244" s="274"/>
      <c r="H244" s="514"/>
    </row>
    <row r="245" spans="1:8" ht="19.5">
      <c r="A245" s="181"/>
      <c r="B245" s="802" t="s">
        <v>497</v>
      </c>
      <c r="C245" s="272"/>
      <c r="D245" s="272"/>
      <c r="E245" s="273"/>
      <c r="F245" s="88"/>
      <c r="G245" s="274"/>
      <c r="H245" s="514"/>
    </row>
    <row r="246" spans="1:8" ht="19.5">
      <c r="A246" s="181"/>
      <c r="B246" s="802" t="s">
        <v>498</v>
      </c>
      <c r="C246" s="272"/>
      <c r="D246" s="272"/>
      <c r="E246" s="273"/>
      <c r="F246" s="88"/>
      <c r="G246" s="274"/>
      <c r="H246" s="514"/>
    </row>
    <row r="247" spans="1:8" ht="19.5">
      <c r="A247" s="181"/>
      <c r="B247" s="803" t="s">
        <v>499</v>
      </c>
      <c r="C247" s="272"/>
      <c r="D247" s="272"/>
      <c r="E247" s="273"/>
      <c r="F247" s="88"/>
      <c r="G247" s="274"/>
      <c r="H247" s="514"/>
    </row>
    <row r="248" spans="1:8" ht="19.5">
      <c r="A248" s="181"/>
      <c r="B248" s="802" t="s">
        <v>489</v>
      </c>
      <c r="C248" s="272"/>
      <c r="D248" s="272"/>
      <c r="E248" s="273"/>
      <c r="F248" s="88"/>
      <c r="G248" s="274"/>
      <c r="H248" s="840"/>
    </row>
    <row r="249" spans="1:8" ht="19.5">
      <c r="A249" s="181"/>
      <c r="B249" s="802" t="s">
        <v>488</v>
      </c>
      <c r="C249" s="272"/>
      <c r="D249" s="272"/>
      <c r="E249" s="273"/>
      <c r="F249" s="88"/>
      <c r="G249" s="274"/>
      <c r="H249" s="840"/>
    </row>
    <row r="250" spans="1:8" ht="19.5">
      <c r="A250" s="181"/>
      <c r="B250" s="802" t="s">
        <v>487</v>
      </c>
      <c r="C250" s="272"/>
      <c r="D250" s="272"/>
      <c r="E250" s="273"/>
      <c r="F250" s="88"/>
      <c r="G250" s="274"/>
      <c r="H250" s="840"/>
    </row>
    <row r="251" spans="1:8">
      <c r="A251" s="181"/>
      <c r="B251" s="796" t="s">
        <v>500</v>
      </c>
      <c r="C251" s="272"/>
      <c r="D251" s="272"/>
      <c r="E251" s="273"/>
      <c r="F251" s="88"/>
      <c r="G251" s="274"/>
      <c r="H251" s="840"/>
    </row>
    <row r="252" spans="1:8" ht="19.5">
      <c r="A252" s="181"/>
      <c r="B252" s="802" t="s">
        <v>486</v>
      </c>
      <c r="C252" s="272"/>
      <c r="D252" s="272"/>
      <c r="E252" s="273"/>
      <c r="F252" s="88"/>
      <c r="G252" s="274"/>
      <c r="H252" s="840"/>
    </row>
    <row r="253" spans="1:8">
      <c r="A253" s="181"/>
      <c r="B253" s="796" t="s">
        <v>485</v>
      </c>
      <c r="C253" s="272"/>
      <c r="D253" s="272"/>
      <c r="E253" s="273"/>
      <c r="F253" s="88"/>
      <c r="G253" s="274"/>
      <c r="H253" s="514"/>
    </row>
    <row r="254" spans="1:8" ht="19.5">
      <c r="A254" s="181"/>
      <c r="B254" s="802" t="s">
        <v>484</v>
      </c>
      <c r="C254" s="272"/>
      <c r="D254" s="272"/>
      <c r="E254" s="273"/>
      <c r="F254" s="88"/>
      <c r="G254" s="274"/>
      <c r="H254" s="514"/>
    </row>
    <row r="255" spans="1:8" ht="19.5">
      <c r="A255" s="181"/>
      <c r="B255" s="802" t="s">
        <v>483</v>
      </c>
      <c r="C255" s="272"/>
      <c r="D255" s="272"/>
      <c r="E255" s="273"/>
      <c r="F255" s="88"/>
      <c r="G255" s="274"/>
      <c r="H255" s="514"/>
    </row>
    <row r="256" spans="1:8">
      <c r="A256" s="181"/>
      <c r="B256" s="796" t="s">
        <v>482</v>
      </c>
      <c r="C256" s="272"/>
      <c r="D256" s="272"/>
      <c r="E256" s="273"/>
      <c r="F256" s="88"/>
      <c r="G256" s="274"/>
      <c r="H256" s="514"/>
    </row>
    <row r="257" spans="1:8">
      <c r="A257" s="181"/>
      <c r="B257" s="853" t="s">
        <v>828</v>
      </c>
      <c r="C257" s="272"/>
      <c r="D257" s="272"/>
      <c r="E257" s="273"/>
      <c r="F257" s="88"/>
      <c r="G257" s="274"/>
      <c r="H257" s="514"/>
    </row>
    <row r="258" spans="1:8">
      <c r="A258" s="181"/>
      <c r="B258" s="693" t="s">
        <v>480</v>
      </c>
      <c r="C258" s="272"/>
      <c r="D258" s="272"/>
      <c r="E258" s="273"/>
      <c r="F258" s="88"/>
      <c r="G258" s="274"/>
      <c r="H258" s="514"/>
    </row>
    <row r="259" spans="1:8">
      <c r="A259" s="184"/>
      <c r="B259" s="857" t="s">
        <v>481</v>
      </c>
      <c r="C259" s="638"/>
      <c r="D259" s="638"/>
      <c r="E259" s="639"/>
      <c r="F259" s="640"/>
      <c r="G259" s="641"/>
      <c r="H259" s="858"/>
    </row>
    <row r="260" spans="1:8">
      <c r="A260" s="133"/>
      <c r="B260" s="189" t="s">
        <v>291</v>
      </c>
      <c r="C260" s="183"/>
      <c r="D260" s="183"/>
      <c r="E260" s="183"/>
      <c r="F260" s="8"/>
      <c r="G260" s="182"/>
      <c r="H260" s="190"/>
    </row>
    <row r="261" spans="1:8" ht="75">
      <c r="A261" s="275" t="s">
        <v>214</v>
      </c>
      <c r="B261" s="204" t="s">
        <v>788</v>
      </c>
      <c r="C261" s="272"/>
      <c r="D261" s="272"/>
      <c r="E261" s="246"/>
      <c r="F261" s="76"/>
      <c r="G261" s="182">
        <f>SUM(C263:C438)</f>
        <v>30700000</v>
      </c>
      <c r="H261" s="278"/>
    </row>
    <row r="262" spans="1:8">
      <c r="A262" s="133"/>
      <c r="B262" s="276" t="s">
        <v>501</v>
      </c>
      <c r="C262" s="76"/>
      <c r="D262" s="183"/>
      <c r="E262" s="246"/>
      <c r="F262" s="76"/>
      <c r="G262" s="182"/>
      <c r="H262" s="278"/>
    </row>
    <row r="263" spans="1:8" s="453" customFormat="1">
      <c r="A263" s="451"/>
      <c r="B263" s="854" t="s">
        <v>502</v>
      </c>
      <c r="C263" s="841">
        <v>150000</v>
      </c>
      <c r="D263" s="842">
        <f>A263*0.75</f>
        <v>0</v>
      </c>
      <c r="E263" s="843">
        <f>C263*0.25</f>
        <v>37500</v>
      </c>
      <c r="F263" s="842">
        <f t="shared" ref="F263:F271" si="2">C263*0.75</f>
        <v>112500</v>
      </c>
      <c r="G263" s="844"/>
      <c r="H263" s="452"/>
    </row>
    <row r="264" spans="1:8" s="453" customFormat="1">
      <c r="A264" s="451"/>
      <c r="B264" s="854" t="s">
        <v>503</v>
      </c>
      <c r="C264" s="841">
        <v>150000</v>
      </c>
      <c r="D264" s="842"/>
      <c r="E264" s="843">
        <f t="shared" ref="E264:E271" si="3">C264*0.25</f>
        <v>37500</v>
      </c>
      <c r="F264" s="842">
        <f t="shared" si="2"/>
        <v>112500</v>
      </c>
      <c r="G264" s="844"/>
      <c r="H264" s="452"/>
    </row>
    <row r="265" spans="1:8" ht="30">
      <c r="A265" s="133"/>
      <c r="B265" s="824" t="s">
        <v>504</v>
      </c>
      <c r="C265" s="841">
        <v>150000</v>
      </c>
      <c r="D265" s="183"/>
      <c r="E265" s="246">
        <f t="shared" si="3"/>
        <v>37500</v>
      </c>
      <c r="F265" s="183">
        <f t="shared" si="2"/>
        <v>112500</v>
      </c>
      <c r="G265" s="182"/>
      <c r="H265" s="278"/>
    </row>
    <row r="266" spans="1:8" ht="30">
      <c r="A266" s="133"/>
      <c r="B266" s="824" t="s">
        <v>510</v>
      </c>
      <c r="C266" s="841">
        <v>150000</v>
      </c>
      <c r="D266" s="183"/>
      <c r="E266" s="246">
        <f>C266*0.25</f>
        <v>37500</v>
      </c>
      <c r="F266" s="183">
        <f t="shared" si="2"/>
        <v>112500</v>
      </c>
      <c r="G266" s="182"/>
      <c r="H266" s="278"/>
    </row>
    <row r="267" spans="1:8" ht="15.75" thickBot="1">
      <c r="A267" s="561"/>
      <c r="B267" s="859" t="s">
        <v>505</v>
      </c>
      <c r="C267" s="860">
        <v>150000</v>
      </c>
      <c r="D267" s="630"/>
      <c r="E267" s="631">
        <f t="shared" si="3"/>
        <v>37500</v>
      </c>
      <c r="F267" s="630">
        <f t="shared" si="2"/>
        <v>112500</v>
      </c>
      <c r="G267" s="632"/>
      <c r="H267" s="861"/>
    </row>
    <row r="268" spans="1:8">
      <c r="A268" s="562"/>
      <c r="B268" s="862" t="s">
        <v>506</v>
      </c>
      <c r="C268" s="863">
        <v>150000</v>
      </c>
      <c r="D268" s="813"/>
      <c r="E268" s="826">
        <f t="shared" si="3"/>
        <v>37500</v>
      </c>
      <c r="F268" s="813">
        <f t="shared" si="2"/>
        <v>112500</v>
      </c>
      <c r="G268" s="827"/>
      <c r="H268" s="563"/>
    </row>
    <row r="269" spans="1:8" ht="30">
      <c r="A269" s="133"/>
      <c r="B269" s="824" t="s">
        <v>507</v>
      </c>
      <c r="C269" s="841">
        <v>150000</v>
      </c>
      <c r="D269" s="183"/>
      <c r="E269" s="246">
        <f t="shared" si="3"/>
        <v>37500</v>
      </c>
      <c r="F269" s="183">
        <f t="shared" si="2"/>
        <v>112500</v>
      </c>
      <c r="G269" s="182"/>
      <c r="H269" s="278"/>
    </row>
    <row r="270" spans="1:8">
      <c r="A270" s="133"/>
      <c r="B270" s="824" t="s">
        <v>508</v>
      </c>
      <c r="C270" s="841">
        <v>250000</v>
      </c>
      <c r="D270" s="183"/>
      <c r="E270" s="246">
        <f t="shared" si="3"/>
        <v>62500</v>
      </c>
      <c r="F270" s="183">
        <f t="shared" si="2"/>
        <v>187500</v>
      </c>
      <c r="G270" s="182"/>
      <c r="H270" s="278"/>
    </row>
    <row r="271" spans="1:8">
      <c r="A271" s="254"/>
      <c r="B271" s="864" t="s">
        <v>509</v>
      </c>
      <c r="C271" s="69">
        <v>200000</v>
      </c>
      <c r="D271" s="4"/>
      <c r="E271" s="248">
        <f t="shared" si="3"/>
        <v>50000</v>
      </c>
      <c r="F271" s="4">
        <f t="shared" si="2"/>
        <v>150000</v>
      </c>
      <c r="G271" s="187"/>
      <c r="H271" s="865"/>
    </row>
    <row r="272" spans="1:8">
      <c r="A272" s="133"/>
      <c r="B272" s="276" t="s">
        <v>517</v>
      </c>
      <c r="C272" s="183"/>
      <c r="D272" s="183"/>
      <c r="E272" s="246"/>
      <c r="F272" s="183"/>
      <c r="G272" s="182"/>
      <c r="H272" s="278"/>
    </row>
    <row r="273" spans="1:8" ht="30">
      <c r="A273" s="133"/>
      <c r="B273" s="855" t="s">
        <v>512</v>
      </c>
      <c r="C273" s="183">
        <v>200000</v>
      </c>
      <c r="D273" s="183"/>
      <c r="E273" s="246">
        <f>C273*0.25</f>
        <v>50000</v>
      </c>
      <c r="F273" s="183">
        <f>C273*0.75</f>
        <v>150000</v>
      </c>
      <c r="G273" s="182"/>
      <c r="H273" s="278"/>
    </row>
    <row r="274" spans="1:8" ht="30">
      <c r="A274" s="133"/>
      <c r="B274" s="761" t="s">
        <v>511</v>
      </c>
      <c r="C274" s="183">
        <v>200000</v>
      </c>
      <c r="D274" s="183"/>
      <c r="E274" s="246"/>
      <c r="F274" s="183"/>
      <c r="G274" s="182"/>
      <c r="H274" s="278"/>
    </row>
    <row r="275" spans="1:8" ht="30">
      <c r="A275" s="133"/>
      <c r="B275" s="761" t="s">
        <v>513</v>
      </c>
      <c r="C275" s="183">
        <v>150000</v>
      </c>
      <c r="D275" s="183"/>
      <c r="E275" s="246"/>
      <c r="F275" s="183"/>
      <c r="G275" s="182"/>
      <c r="H275" s="278"/>
    </row>
    <row r="276" spans="1:8" ht="30">
      <c r="A276" s="133"/>
      <c r="B276" s="761" t="s">
        <v>514</v>
      </c>
      <c r="C276" s="183">
        <v>200000</v>
      </c>
      <c r="D276" s="183"/>
      <c r="E276" s="246">
        <f>C276*0.25</f>
        <v>50000</v>
      </c>
      <c r="F276" s="183">
        <f>C276*0.75</f>
        <v>150000</v>
      </c>
      <c r="G276" s="182"/>
      <c r="H276" s="278"/>
    </row>
    <row r="277" spans="1:8">
      <c r="A277" s="133"/>
      <c r="B277" s="761" t="s">
        <v>516</v>
      </c>
      <c r="C277" s="183">
        <v>200000</v>
      </c>
      <c r="D277" s="183"/>
      <c r="E277" s="246"/>
      <c r="F277" s="183"/>
      <c r="G277" s="182"/>
      <c r="H277" s="278"/>
    </row>
    <row r="278" spans="1:8">
      <c r="A278" s="254"/>
      <c r="B278" s="866" t="s">
        <v>515</v>
      </c>
      <c r="C278" s="4">
        <v>150000</v>
      </c>
      <c r="D278" s="4"/>
      <c r="E278" s="248"/>
      <c r="F278" s="4"/>
      <c r="G278" s="187"/>
      <c r="H278" s="865"/>
    </row>
    <row r="279" spans="1:8">
      <c r="A279" s="133"/>
      <c r="B279" s="276" t="s">
        <v>518</v>
      </c>
      <c r="C279" s="183"/>
      <c r="D279" s="183"/>
      <c r="E279" s="246"/>
      <c r="F279" s="183"/>
      <c r="G279" s="182"/>
      <c r="H279" s="278"/>
    </row>
    <row r="280" spans="1:8">
      <c r="A280" s="133"/>
      <c r="B280" s="856" t="s">
        <v>519</v>
      </c>
      <c r="C280" s="183">
        <v>150000</v>
      </c>
      <c r="D280" s="183"/>
      <c r="E280" s="246">
        <f t="shared" ref="E280:E285" si="4">C280*0.25</f>
        <v>37500</v>
      </c>
      <c r="F280" s="183">
        <f t="shared" ref="F280:F285" si="5">C280*0.75</f>
        <v>112500</v>
      </c>
      <c r="G280" s="182"/>
      <c r="H280" s="278"/>
    </row>
    <row r="281" spans="1:8">
      <c r="A281" s="133"/>
      <c r="B281" s="856" t="s">
        <v>520</v>
      </c>
      <c r="C281" s="183">
        <v>150000</v>
      </c>
      <c r="D281" s="183"/>
      <c r="E281" s="246">
        <f t="shared" si="4"/>
        <v>37500</v>
      </c>
      <c r="F281" s="183">
        <f t="shared" si="5"/>
        <v>112500</v>
      </c>
      <c r="G281" s="182"/>
      <c r="H281" s="278"/>
    </row>
    <row r="282" spans="1:8" s="279" customFormat="1">
      <c r="A282" s="133"/>
      <c r="B282" s="856" t="s">
        <v>523</v>
      </c>
      <c r="C282" s="183">
        <v>150000</v>
      </c>
      <c r="D282" s="183"/>
      <c r="E282" s="246">
        <f t="shared" si="4"/>
        <v>37500</v>
      </c>
      <c r="F282" s="183">
        <f t="shared" si="5"/>
        <v>112500</v>
      </c>
      <c r="G282" s="182"/>
      <c r="H282" s="278"/>
    </row>
    <row r="283" spans="1:8" s="279" customFormat="1">
      <c r="A283" s="133"/>
      <c r="B283" s="856" t="s">
        <v>524</v>
      </c>
      <c r="C283" s="183">
        <v>150000</v>
      </c>
      <c r="D283" s="183"/>
      <c r="E283" s="246">
        <f t="shared" si="4"/>
        <v>37500</v>
      </c>
      <c r="F283" s="183">
        <f t="shared" si="5"/>
        <v>112500</v>
      </c>
      <c r="G283" s="182"/>
      <c r="H283" s="278"/>
    </row>
    <row r="284" spans="1:8" s="279" customFormat="1" ht="30">
      <c r="A284" s="133"/>
      <c r="B284" s="761" t="s">
        <v>521</v>
      </c>
      <c r="C284" s="183">
        <v>200000</v>
      </c>
      <c r="D284" s="183"/>
      <c r="E284" s="246">
        <f t="shared" si="4"/>
        <v>50000</v>
      </c>
      <c r="F284" s="183">
        <f t="shared" si="5"/>
        <v>150000</v>
      </c>
      <c r="G284" s="182"/>
      <c r="H284" s="278"/>
    </row>
    <row r="285" spans="1:8" s="279" customFormat="1">
      <c r="A285" s="133"/>
      <c r="B285" s="856" t="s">
        <v>522</v>
      </c>
      <c r="C285" s="183">
        <v>200000</v>
      </c>
      <c r="D285" s="183"/>
      <c r="E285" s="246">
        <f t="shared" si="4"/>
        <v>50000</v>
      </c>
      <c r="F285" s="183">
        <f t="shared" si="5"/>
        <v>150000</v>
      </c>
      <c r="G285" s="182"/>
      <c r="H285" s="278"/>
    </row>
    <row r="286" spans="1:8" s="279" customFormat="1">
      <c r="A286" s="133"/>
      <c r="B286" s="276" t="s">
        <v>526</v>
      </c>
      <c r="C286" s="183"/>
      <c r="D286" s="183"/>
      <c r="E286" s="246"/>
      <c r="F286" s="183"/>
      <c r="G286" s="182"/>
      <c r="H286" s="278"/>
    </row>
    <row r="287" spans="1:8" s="279" customFormat="1">
      <c r="A287" s="133"/>
      <c r="B287" s="856" t="s">
        <v>527</v>
      </c>
      <c r="C287" s="183">
        <v>200000</v>
      </c>
      <c r="D287" s="183"/>
      <c r="E287" s="246">
        <f>C287*0.25</f>
        <v>50000</v>
      </c>
      <c r="F287" s="183">
        <f>C287*0.75</f>
        <v>150000</v>
      </c>
      <c r="G287" s="182"/>
      <c r="H287" s="278"/>
    </row>
    <row r="288" spans="1:8" s="279" customFormat="1">
      <c r="A288" s="133"/>
      <c r="B288" s="856" t="s">
        <v>528</v>
      </c>
      <c r="C288" s="183">
        <v>200000</v>
      </c>
      <c r="D288" s="183"/>
      <c r="E288" s="246">
        <f t="shared" ref="E288:E303" si="6">C288*0.25</f>
        <v>50000</v>
      </c>
      <c r="F288" s="183">
        <f t="shared" ref="F288:F303" si="7">C288*0.75</f>
        <v>150000</v>
      </c>
      <c r="G288" s="182"/>
      <c r="H288" s="278"/>
    </row>
    <row r="289" spans="1:8" s="279" customFormat="1">
      <c r="A289" s="133"/>
      <c r="B289" s="856" t="s">
        <v>529</v>
      </c>
      <c r="C289" s="183">
        <v>200000</v>
      </c>
      <c r="D289" s="183"/>
      <c r="E289" s="246">
        <f t="shared" si="6"/>
        <v>50000</v>
      </c>
      <c r="F289" s="183">
        <f t="shared" si="7"/>
        <v>150000</v>
      </c>
      <c r="G289" s="182"/>
      <c r="H289" s="278"/>
    </row>
    <row r="290" spans="1:8" s="279" customFormat="1">
      <c r="A290" s="133"/>
      <c r="B290" s="856" t="s">
        <v>530</v>
      </c>
      <c r="C290" s="183">
        <v>150000</v>
      </c>
      <c r="D290" s="183"/>
      <c r="E290" s="246">
        <f t="shared" si="6"/>
        <v>37500</v>
      </c>
      <c r="F290" s="183">
        <f t="shared" si="7"/>
        <v>112500</v>
      </c>
      <c r="G290" s="182"/>
      <c r="H290" s="278"/>
    </row>
    <row r="291" spans="1:8" s="279" customFormat="1">
      <c r="A291" s="133"/>
      <c r="B291" s="735" t="s">
        <v>531</v>
      </c>
      <c r="C291" s="183">
        <v>100000</v>
      </c>
      <c r="D291" s="183"/>
      <c r="E291" s="246">
        <f t="shared" si="6"/>
        <v>25000</v>
      </c>
      <c r="F291" s="183">
        <f t="shared" si="7"/>
        <v>75000</v>
      </c>
      <c r="G291" s="182"/>
      <c r="H291" s="278"/>
    </row>
    <row r="292" spans="1:8" s="279" customFormat="1">
      <c r="A292" s="133"/>
      <c r="B292" s="735" t="s">
        <v>532</v>
      </c>
      <c r="C292" s="183">
        <v>100000</v>
      </c>
      <c r="D292" s="183"/>
      <c r="E292" s="246">
        <f t="shared" si="6"/>
        <v>25000</v>
      </c>
      <c r="F292" s="183">
        <f t="shared" si="7"/>
        <v>75000</v>
      </c>
      <c r="G292" s="182"/>
      <c r="H292" s="278"/>
    </row>
    <row r="293" spans="1:8" s="279" customFormat="1">
      <c r="A293" s="133"/>
      <c r="B293" s="735" t="s">
        <v>533</v>
      </c>
      <c r="C293" s="183">
        <v>100000</v>
      </c>
      <c r="D293" s="183"/>
      <c r="E293" s="246">
        <f t="shared" si="6"/>
        <v>25000</v>
      </c>
      <c r="F293" s="183">
        <f t="shared" si="7"/>
        <v>75000</v>
      </c>
      <c r="G293" s="182"/>
      <c r="H293" s="278"/>
    </row>
    <row r="294" spans="1:8" s="279" customFormat="1">
      <c r="A294" s="133"/>
      <c r="B294" s="735" t="s">
        <v>534</v>
      </c>
      <c r="C294" s="183">
        <v>50000</v>
      </c>
      <c r="D294" s="183"/>
      <c r="E294" s="246">
        <f t="shared" si="6"/>
        <v>12500</v>
      </c>
      <c r="F294" s="183">
        <f t="shared" si="7"/>
        <v>37500</v>
      </c>
      <c r="G294" s="182"/>
      <c r="H294" s="278"/>
    </row>
    <row r="295" spans="1:8" s="279" customFormat="1">
      <c r="A295" s="133"/>
      <c r="B295" s="735" t="s">
        <v>535</v>
      </c>
      <c r="C295" s="183">
        <v>100000</v>
      </c>
      <c r="D295" s="183"/>
      <c r="E295" s="246">
        <f t="shared" si="6"/>
        <v>25000</v>
      </c>
      <c r="F295" s="183">
        <f t="shared" si="7"/>
        <v>75000</v>
      </c>
      <c r="G295" s="182"/>
      <c r="H295" s="278"/>
    </row>
    <row r="296" spans="1:8" s="279" customFormat="1">
      <c r="A296" s="254"/>
      <c r="B296" s="883" t="s">
        <v>536</v>
      </c>
      <c r="C296" s="4">
        <v>100000</v>
      </c>
      <c r="D296" s="4"/>
      <c r="E296" s="248">
        <f t="shared" si="6"/>
        <v>25000</v>
      </c>
      <c r="F296" s="4">
        <f t="shared" si="7"/>
        <v>75000</v>
      </c>
      <c r="G296" s="187"/>
      <c r="H296" s="865"/>
    </row>
    <row r="297" spans="1:8" s="279" customFormat="1">
      <c r="A297" s="133"/>
      <c r="B297" s="735" t="s">
        <v>537</v>
      </c>
      <c r="C297" s="183">
        <v>100000</v>
      </c>
      <c r="D297" s="183"/>
      <c r="E297" s="246">
        <f t="shared" si="6"/>
        <v>25000</v>
      </c>
      <c r="F297" s="183">
        <f t="shared" si="7"/>
        <v>75000</v>
      </c>
      <c r="G297" s="182"/>
      <c r="H297" s="278"/>
    </row>
    <row r="298" spans="1:8" s="279" customFormat="1">
      <c r="A298" s="133"/>
      <c r="B298" s="735" t="s">
        <v>538</v>
      </c>
      <c r="C298" s="183">
        <v>100000</v>
      </c>
      <c r="D298" s="183"/>
      <c r="E298" s="246">
        <f t="shared" si="6"/>
        <v>25000</v>
      </c>
      <c r="F298" s="183">
        <f t="shared" si="7"/>
        <v>75000</v>
      </c>
      <c r="G298" s="182"/>
      <c r="H298" s="278"/>
    </row>
    <row r="299" spans="1:8" s="279" customFormat="1">
      <c r="A299" s="133"/>
      <c r="B299" s="735" t="s">
        <v>539</v>
      </c>
      <c r="C299" s="183">
        <v>100000</v>
      </c>
      <c r="D299" s="183"/>
      <c r="E299" s="246">
        <f t="shared" si="6"/>
        <v>25000</v>
      </c>
      <c r="F299" s="183">
        <f t="shared" si="7"/>
        <v>75000</v>
      </c>
      <c r="G299" s="182"/>
      <c r="H299" s="278"/>
    </row>
    <row r="300" spans="1:8" s="279" customFormat="1">
      <c r="A300" s="133"/>
      <c r="B300" s="735" t="s">
        <v>540</v>
      </c>
      <c r="C300" s="183">
        <v>100000</v>
      </c>
      <c r="D300" s="183"/>
      <c r="E300" s="246">
        <f t="shared" si="6"/>
        <v>25000</v>
      </c>
      <c r="F300" s="183">
        <f t="shared" si="7"/>
        <v>75000</v>
      </c>
      <c r="G300" s="182"/>
      <c r="H300" s="278"/>
    </row>
    <row r="301" spans="1:8" s="279" customFormat="1">
      <c r="A301" s="133"/>
      <c r="B301" s="735" t="s">
        <v>541</v>
      </c>
      <c r="C301" s="183">
        <v>100000</v>
      </c>
      <c r="D301" s="183"/>
      <c r="E301" s="246">
        <f t="shared" si="6"/>
        <v>25000</v>
      </c>
      <c r="F301" s="183">
        <f t="shared" si="7"/>
        <v>75000</v>
      </c>
      <c r="G301" s="182"/>
      <c r="H301" s="278"/>
    </row>
    <row r="302" spans="1:8" s="279" customFormat="1">
      <c r="A302" s="133"/>
      <c r="B302" s="735" t="s">
        <v>542</v>
      </c>
      <c r="C302" s="183">
        <v>100000</v>
      </c>
      <c r="D302" s="183"/>
      <c r="E302" s="246">
        <f t="shared" si="6"/>
        <v>25000</v>
      </c>
      <c r="F302" s="183">
        <f t="shared" si="7"/>
        <v>75000</v>
      </c>
      <c r="G302" s="182"/>
      <c r="H302" s="278"/>
    </row>
    <row r="303" spans="1:8" s="279" customFormat="1">
      <c r="A303" s="133"/>
      <c r="B303" s="735" t="s">
        <v>543</v>
      </c>
      <c r="C303" s="183">
        <v>100000</v>
      </c>
      <c r="D303" s="183"/>
      <c r="E303" s="246">
        <f t="shared" si="6"/>
        <v>25000</v>
      </c>
      <c r="F303" s="183">
        <f t="shared" si="7"/>
        <v>75000</v>
      </c>
      <c r="G303" s="182"/>
      <c r="H303" s="278"/>
    </row>
    <row r="304" spans="1:8" s="279" customFormat="1">
      <c r="A304" s="133"/>
      <c r="B304" s="276" t="s">
        <v>525</v>
      </c>
      <c r="C304" s="183"/>
      <c r="D304" s="183"/>
      <c r="E304" s="246"/>
      <c r="F304" s="183"/>
      <c r="G304" s="182"/>
      <c r="H304" s="278"/>
    </row>
    <row r="305" spans="1:8" s="279" customFormat="1" ht="30">
      <c r="A305" s="133"/>
      <c r="B305" s="761" t="s">
        <v>555</v>
      </c>
      <c r="C305" s="183">
        <v>200000</v>
      </c>
      <c r="D305" s="183"/>
      <c r="E305" s="246">
        <f>C305*0.25</f>
        <v>50000</v>
      </c>
      <c r="F305" s="183">
        <f>C305*0.75</f>
        <v>150000</v>
      </c>
      <c r="G305" s="182"/>
      <c r="H305" s="278"/>
    </row>
    <row r="306" spans="1:8" s="279" customFormat="1" ht="30">
      <c r="A306" s="133"/>
      <c r="B306" s="761" t="s">
        <v>544</v>
      </c>
      <c r="C306" s="183">
        <v>130000</v>
      </c>
      <c r="D306" s="183"/>
      <c r="E306" s="246">
        <f t="shared" ref="E306:E317" si="8">C306*0.25</f>
        <v>32500</v>
      </c>
      <c r="F306" s="183">
        <f t="shared" ref="F306:F317" si="9">C306*0.75</f>
        <v>97500</v>
      </c>
      <c r="G306" s="182"/>
      <c r="H306" s="278"/>
    </row>
    <row r="307" spans="1:8" s="279" customFormat="1" ht="30">
      <c r="A307" s="133"/>
      <c r="B307" s="761" t="s">
        <v>545</v>
      </c>
      <c r="C307" s="183">
        <v>200000</v>
      </c>
      <c r="D307" s="183"/>
      <c r="E307" s="246">
        <f t="shared" si="8"/>
        <v>50000</v>
      </c>
      <c r="F307" s="183">
        <f t="shared" si="9"/>
        <v>150000</v>
      </c>
      <c r="G307" s="182"/>
      <c r="H307" s="278"/>
    </row>
    <row r="308" spans="1:8" s="279" customFormat="1" ht="30">
      <c r="A308" s="133"/>
      <c r="B308" s="761" t="s">
        <v>556</v>
      </c>
      <c r="C308" s="183">
        <v>250000</v>
      </c>
      <c r="D308" s="183"/>
      <c r="E308" s="246">
        <f t="shared" si="8"/>
        <v>62500</v>
      </c>
      <c r="F308" s="183">
        <f t="shared" si="9"/>
        <v>187500</v>
      </c>
      <c r="G308" s="182"/>
      <c r="H308" s="278"/>
    </row>
    <row r="309" spans="1:8" s="279" customFormat="1" ht="30">
      <c r="A309" s="133"/>
      <c r="B309" s="761" t="s">
        <v>546</v>
      </c>
      <c r="C309" s="183">
        <v>400000</v>
      </c>
      <c r="D309" s="183"/>
      <c r="E309" s="246">
        <f t="shared" si="8"/>
        <v>100000</v>
      </c>
      <c r="F309" s="183">
        <f t="shared" si="9"/>
        <v>300000</v>
      </c>
      <c r="G309" s="182"/>
      <c r="H309" s="278"/>
    </row>
    <row r="310" spans="1:8" s="279" customFormat="1" ht="30">
      <c r="A310" s="133"/>
      <c r="B310" s="761" t="s">
        <v>547</v>
      </c>
      <c r="C310" s="183">
        <v>70000</v>
      </c>
      <c r="D310" s="183"/>
      <c r="E310" s="246">
        <f t="shared" si="8"/>
        <v>17500</v>
      </c>
      <c r="F310" s="183">
        <f t="shared" si="9"/>
        <v>52500</v>
      </c>
      <c r="G310" s="182"/>
      <c r="H310" s="278"/>
    </row>
    <row r="311" spans="1:8" s="279" customFormat="1" ht="30">
      <c r="A311" s="133"/>
      <c r="B311" s="761" t="s">
        <v>548</v>
      </c>
      <c r="C311" s="183">
        <v>200000</v>
      </c>
      <c r="D311" s="183"/>
      <c r="E311" s="246">
        <f t="shared" si="8"/>
        <v>50000</v>
      </c>
      <c r="F311" s="183">
        <f t="shared" si="9"/>
        <v>150000</v>
      </c>
      <c r="G311" s="182"/>
      <c r="H311" s="278"/>
    </row>
    <row r="312" spans="1:8" s="279" customFormat="1" ht="30">
      <c r="A312" s="133"/>
      <c r="B312" s="761" t="s">
        <v>549</v>
      </c>
      <c r="C312" s="183">
        <v>200000</v>
      </c>
      <c r="D312" s="183"/>
      <c r="E312" s="246">
        <f t="shared" si="8"/>
        <v>50000</v>
      </c>
      <c r="F312" s="183">
        <f t="shared" si="9"/>
        <v>150000</v>
      </c>
      <c r="G312" s="182"/>
      <c r="H312" s="278"/>
    </row>
    <row r="313" spans="1:8" s="279" customFormat="1" ht="30">
      <c r="A313" s="133"/>
      <c r="B313" s="761" t="s">
        <v>550</v>
      </c>
      <c r="C313" s="183">
        <v>70000</v>
      </c>
      <c r="D313" s="183"/>
      <c r="E313" s="246">
        <f t="shared" si="8"/>
        <v>17500</v>
      </c>
      <c r="F313" s="183">
        <f t="shared" si="9"/>
        <v>52500</v>
      </c>
      <c r="G313" s="182"/>
      <c r="H313" s="278"/>
    </row>
    <row r="314" spans="1:8" s="279" customFormat="1">
      <c r="A314" s="133"/>
      <c r="B314" s="856" t="s">
        <v>551</v>
      </c>
      <c r="C314" s="183">
        <v>70000</v>
      </c>
      <c r="D314" s="183"/>
      <c r="E314" s="246">
        <f t="shared" si="8"/>
        <v>17500</v>
      </c>
      <c r="F314" s="183">
        <f t="shared" si="9"/>
        <v>52500</v>
      </c>
      <c r="G314" s="182"/>
      <c r="H314" s="278"/>
    </row>
    <row r="315" spans="1:8">
      <c r="A315" s="133"/>
      <c r="B315" s="856" t="s">
        <v>552</v>
      </c>
      <c r="C315" s="183">
        <v>70000</v>
      </c>
      <c r="D315" s="183"/>
      <c r="E315" s="246">
        <f t="shared" si="8"/>
        <v>17500</v>
      </c>
      <c r="F315" s="183">
        <f t="shared" si="9"/>
        <v>52500</v>
      </c>
      <c r="G315" s="182"/>
      <c r="H315" s="278"/>
    </row>
    <row r="316" spans="1:8" ht="30">
      <c r="A316" s="133"/>
      <c r="B316" s="761" t="s">
        <v>553</v>
      </c>
      <c r="C316" s="183">
        <v>70000</v>
      </c>
      <c r="D316" s="183"/>
      <c r="E316" s="246">
        <f t="shared" si="8"/>
        <v>17500</v>
      </c>
      <c r="F316" s="183">
        <f t="shared" si="9"/>
        <v>52500</v>
      </c>
      <c r="G316" s="182"/>
      <c r="H316" s="278"/>
    </row>
    <row r="317" spans="1:8" ht="30">
      <c r="A317" s="133"/>
      <c r="B317" s="761" t="s">
        <v>554</v>
      </c>
      <c r="C317" s="183">
        <v>70000</v>
      </c>
      <c r="D317" s="183"/>
      <c r="E317" s="246">
        <f t="shared" si="8"/>
        <v>17500</v>
      </c>
      <c r="F317" s="183">
        <f t="shared" si="9"/>
        <v>52500</v>
      </c>
      <c r="G317" s="182"/>
      <c r="H317" s="278"/>
    </row>
    <row r="318" spans="1:8">
      <c r="A318" s="133"/>
      <c r="B318" s="276" t="s">
        <v>558</v>
      </c>
      <c r="C318" s="183"/>
      <c r="D318" s="183"/>
      <c r="E318" s="246"/>
      <c r="F318" s="183"/>
      <c r="G318" s="182"/>
      <c r="H318" s="278"/>
    </row>
    <row r="319" spans="1:8">
      <c r="A319" s="133"/>
      <c r="B319" s="856" t="s">
        <v>559</v>
      </c>
      <c r="C319" s="183">
        <v>200000</v>
      </c>
      <c r="D319" s="183"/>
      <c r="E319" s="246">
        <f>C319*0.25</f>
        <v>50000</v>
      </c>
      <c r="F319" s="183">
        <f>C319*0.75</f>
        <v>150000</v>
      </c>
      <c r="G319" s="182"/>
      <c r="H319" s="278"/>
    </row>
    <row r="320" spans="1:8">
      <c r="A320" s="254"/>
      <c r="B320" s="866" t="s">
        <v>560</v>
      </c>
      <c r="C320" s="4">
        <v>200000</v>
      </c>
      <c r="D320" s="4"/>
      <c r="E320" s="248">
        <f t="shared" ref="E320:E327" si="10">C320*0.25</f>
        <v>50000</v>
      </c>
      <c r="F320" s="4">
        <f t="shared" ref="F320:F327" si="11">C320*0.75</f>
        <v>150000</v>
      </c>
      <c r="G320" s="187"/>
      <c r="H320" s="865"/>
    </row>
    <row r="321" spans="1:8">
      <c r="A321" s="133"/>
      <c r="B321" s="856" t="s">
        <v>561</v>
      </c>
      <c r="C321" s="183">
        <v>200000</v>
      </c>
      <c r="D321" s="183"/>
      <c r="E321" s="246">
        <f t="shared" si="10"/>
        <v>50000</v>
      </c>
      <c r="F321" s="183">
        <f t="shared" si="11"/>
        <v>150000</v>
      </c>
      <c r="G321" s="182"/>
      <c r="H321" s="278"/>
    </row>
    <row r="322" spans="1:8">
      <c r="A322" s="133"/>
      <c r="B322" s="856" t="s">
        <v>562</v>
      </c>
      <c r="C322" s="183">
        <v>200000</v>
      </c>
      <c r="D322" s="183"/>
      <c r="E322" s="246">
        <f t="shared" si="10"/>
        <v>50000</v>
      </c>
      <c r="F322" s="183">
        <f t="shared" si="11"/>
        <v>150000</v>
      </c>
      <c r="G322" s="182"/>
      <c r="H322" s="278"/>
    </row>
    <row r="323" spans="1:8">
      <c r="A323" s="133"/>
      <c r="B323" s="856" t="s">
        <v>563</v>
      </c>
      <c r="C323" s="183">
        <v>200000</v>
      </c>
      <c r="D323" s="183"/>
      <c r="E323" s="246">
        <f t="shared" si="10"/>
        <v>50000</v>
      </c>
      <c r="F323" s="183">
        <f t="shared" si="11"/>
        <v>150000</v>
      </c>
      <c r="G323" s="182"/>
      <c r="H323" s="278"/>
    </row>
    <row r="324" spans="1:8">
      <c r="A324" s="133"/>
      <c r="B324" s="856" t="s">
        <v>564</v>
      </c>
      <c r="C324" s="183">
        <v>200000</v>
      </c>
      <c r="D324" s="183"/>
      <c r="E324" s="246">
        <f t="shared" si="10"/>
        <v>50000</v>
      </c>
      <c r="F324" s="183">
        <f t="shared" si="11"/>
        <v>150000</v>
      </c>
      <c r="G324" s="182"/>
      <c r="H324" s="278"/>
    </row>
    <row r="325" spans="1:8">
      <c r="A325" s="133"/>
      <c r="B325" s="856" t="s">
        <v>565</v>
      </c>
      <c r="C325" s="183">
        <v>200000</v>
      </c>
      <c r="D325" s="183"/>
      <c r="E325" s="246">
        <f t="shared" si="10"/>
        <v>50000</v>
      </c>
      <c r="F325" s="183">
        <f t="shared" si="11"/>
        <v>150000</v>
      </c>
      <c r="G325" s="182"/>
      <c r="H325" s="278"/>
    </row>
    <row r="326" spans="1:8">
      <c r="A326" s="133"/>
      <c r="B326" s="856" t="s">
        <v>567</v>
      </c>
      <c r="C326" s="183">
        <v>300000</v>
      </c>
      <c r="D326" s="183"/>
      <c r="E326" s="246">
        <f t="shared" si="10"/>
        <v>75000</v>
      </c>
      <c r="F326" s="183">
        <f t="shared" si="11"/>
        <v>225000</v>
      </c>
      <c r="G326" s="182"/>
      <c r="H326" s="278"/>
    </row>
    <row r="327" spans="1:8">
      <c r="A327" s="133"/>
      <c r="B327" s="856" t="s">
        <v>568</v>
      </c>
      <c r="C327" s="183">
        <v>300000</v>
      </c>
      <c r="D327" s="183"/>
      <c r="E327" s="246">
        <f t="shared" si="10"/>
        <v>75000</v>
      </c>
      <c r="F327" s="183">
        <f t="shared" si="11"/>
        <v>225000</v>
      </c>
      <c r="G327" s="182"/>
      <c r="H327" s="278"/>
    </row>
    <row r="328" spans="1:8" s="280" customFormat="1">
      <c r="A328" s="133"/>
      <c r="B328" s="276" t="s">
        <v>557</v>
      </c>
      <c r="C328" s="867"/>
      <c r="D328" s="183"/>
      <c r="E328" s="246"/>
      <c r="F328" s="183"/>
      <c r="G328" s="182"/>
      <c r="H328" s="278"/>
    </row>
    <row r="329" spans="1:8" s="280" customFormat="1">
      <c r="A329" s="133"/>
      <c r="B329" s="856" t="s">
        <v>569</v>
      </c>
      <c r="C329" s="183">
        <v>200000</v>
      </c>
      <c r="D329" s="183"/>
      <c r="E329" s="246">
        <f>C329*0.25</f>
        <v>50000</v>
      </c>
      <c r="F329" s="183">
        <f>C329*0.75</f>
        <v>150000</v>
      </c>
      <c r="G329" s="182"/>
      <c r="H329" s="278"/>
    </row>
    <row r="330" spans="1:8" s="280" customFormat="1">
      <c r="A330" s="133"/>
      <c r="B330" s="856" t="s">
        <v>570</v>
      </c>
      <c r="C330" s="183">
        <v>200000</v>
      </c>
      <c r="D330" s="183"/>
      <c r="E330" s="246">
        <f t="shared" ref="E330:E337" si="12">C330*0.25</f>
        <v>50000</v>
      </c>
      <c r="F330" s="183">
        <f t="shared" ref="F330:F337" si="13">C330*0.75</f>
        <v>150000</v>
      </c>
      <c r="G330" s="182"/>
      <c r="H330" s="278"/>
    </row>
    <row r="331" spans="1:8" s="280" customFormat="1">
      <c r="A331" s="133"/>
      <c r="B331" s="856" t="s">
        <v>789</v>
      </c>
      <c r="C331" s="183">
        <v>200000</v>
      </c>
      <c r="D331" s="183"/>
      <c r="E331" s="246">
        <f t="shared" si="12"/>
        <v>50000</v>
      </c>
      <c r="F331" s="183">
        <f t="shared" si="13"/>
        <v>150000</v>
      </c>
      <c r="G331" s="182"/>
      <c r="H331" s="278"/>
    </row>
    <row r="332" spans="1:8" s="280" customFormat="1">
      <c r="A332" s="133"/>
      <c r="B332" s="856" t="s">
        <v>571</v>
      </c>
      <c r="C332" s="183">
        <v>200000</v>
      </c>
      <c r="D332" s="183"/>
      <c r="E332" s="246">
        <f t="shared" si="12"/>
        <v>50000</v>
      </c>
      <c r="F332" s="183">
        <f t="shared" si="13"/>
        <v>150000</v>
      </c>
      <c r="G332" s="182"/>
      <c r="H332" s="278"/>
    </row>
    <row r="333" spans="1:8" s="280" customFormat="1">
      <c r="A333" s="133"/>
      <c r="B333" s="856" t="s">
        <v>572</v>
      </c>
      <c r="C333" s="183">
        <v>200000</v>
      </c>
      <c r="D333" s="183"/>
      <c r="E333" s="246">
        <f t="shared" si="12"/>
        <v>50000</v>
      </c>
      <c r="F333" s="183">
        <f t="shared" si="13"/>
        <v>150000</v>
      </c>
      <c r="G333" s="182"/>
      <c r="H333" s="278"/>
    </row>
    <row r="334" spans="1:8" s="280" customFormat="1">
      <c r="A334" s="133"/>
      <c r="B334" s="856" t="s">
        <v>573</v>
      </c>
      <c r="C334" s="183">
        <v>200000</v>
      </c>
      <c r="D334" s="183"/>
      <c r="E334" s="246">
        <f t="shared" si="12"/>
        <v>50000</v>
      </c>
      <c r="F334" s="183">
        <f t="shared" si="13"/>
        <v>150000</v>
      </c>
      <c r="G334" s="182"/>
      <c r="H334" s="278"/>
    </row>
    <row r="335" spans="1:8" s="280" customFormat="1">
      <c r="A335" s="133"/>
      <c r="B335" s="856" t="s">
        <v>574</v>
      </c>
      <c r="C335" s="183">
        <v>200000</v>
      </c>
      <c r="D335" s="183"/>
      <c r="E335" s="246">
        <f t="shared" si="12"/>
        <v>50000</v>
      </c>
      <c r="F335" s="183">
        <f t="shared" si="13"/>
        <v>150000</v>
      </c>
      <c r="G335" s="182"/>
      <c r="H335" s="278"/>
    </row>
    <row r="336" spans="1:8" s="280" customFormat="1">
      <c r="A336" s="133"/>
      <c r="B336" s="856" t="s">
        <v>575</v>
      </c>
      <c r="C336" s="183">
        <v>300000</v>
      </c>
      <c r="D336" s="183"/>
      <c r="E336" s="246">
        <f t="shared" si="12"/>
        <v>75000</v>
      </c>
      <c r="F336" s="183">
        <f t="shared" si="13"/>
        <v>225000</v>
      </c>
      <c r="G336" s="182"/>
      <c r="H336" s="278"/>
    </row>
    <row r="337" spans="1:8" s="280" customFormat="1">
      <c r="A337" s="133"/>
      <c r="B337" s="856" t="s">
        <v>577</v>
      </c>
      <c r="C337" s="183">
        <v>300000</v>
      </c>
      <c r="D337" s="183"/>
      <c r="E337" s="246">
        <f t="shared" si="12"/>
        <v>75000</v>
      </c>
      <c r="F337" s="183">
        <f t="shared" si="13"/>
        <v>225000</v>
      </c>
      <c r="G337" s="182"/>
      <c r="H337" s="278"/>
    </row>
    <row r="338" spans="1:8" s="280" customFormat="1">
      <c r="A338" s="133"/>
      <c r="B338" s="276" t="s">
        <v>576</v>
      </c>
      <c r="C338" s="183"/>
      <c r="D338" s="183"/>
      <c r="E338" s="246"/>
      <c r="F338" s="183"/>
      <c r="G338" s="182"/>
      <c r="H338" s="278"/>
    </row>
    <row r="339" spans="1:8" s="280" customFormat="1">
      <c r="A339" s="133"/>
      <c r="B339" s="204"/>
      <c r="C339" s="183"/>
      <c r="D339" s="183"/>
      <c r="E339" s="246">
        <f>C339*0.25</f>
        <v>0</v>
      </c>
      <c r="F339" s="183">
        <f>C339*0.75</f>
        <v>0</v>
      </c>
      <c r="G339" s="182"/>
      <c r="H339" s="278"/>
    </row>
    <row r="340" spans="1:8" s="280" customFormat="1">
      <c r="A340" s="133"/>
      <c r="B340" s="276" t="s">
        <v>578</v>
      </c>
      <c r="C340" s="183"/>
      <c r="D340" s="183"/>
      <c r="E340" s="246"/>
      <c r="F340" s="183"/>
      <c r="G340" s="182"/>
      <c r="H340" s="278"/>
    </row>
    <row r="341" spans="1:8" s="280" customFormat="1">
      <c r="A341" s="133"/>
      <c r="B341" s="856" t="s">
        <v>579</v>
      </c>
      <c r="C341" s="183">
        <v>400000</v>
      </c>
      <c r="D341" s="183"/>
      <c r="E341" s="246">
        <f>C341*0.25</f>
        <v>100000</v>
      </c>
      <c r="F341" s="183">
        <f>C341*0.75</f>
        <v>300000</v>
      </c>
      <c r="G341" s="182"/>
      <c r="H341" s="278"/>
    </row>
    <row r="342" spans="1:8" s="280" customFormat="1">
      <c r="A342" s="133"/>
      <c r="B342" s="856" t="s">
        <v>580</v>
      </c>
      <c r="C342" s="183">
        <v>600000</v>
      </c>
      <c r="D342" s="183"/>
      <c r="E342" s="246">
        <f>C342*0.25</f>
        <v>150000</v>
      </c>
      <c r="F342" s="183">
        <f>C342*0.75</f>
        <v>450000</v>
      </c>
      <c r="G342" s="182"/>
      <c r="H342" s="278"/>
    </row>
    <row r="343" spans="1:8" s="280" customFormat="1">
      <c r="A343" s="133"/>
      <c r="B343" s="276" t="s">
        <v>581</v>
      </c>
      <c r="C343" s="183"/>
      <c r="D343" s="183"/>
      <c r="E343" s="246"/>
      <c r="F343" s="183"/>
      <c r="G343" s="182"/>
      <c r="H343" s="278"/>
    </row>
    <row r="344" spans="1:8" s="280" customFormat="1" ht="30">
      <c r="A344" s="133"/>
      <c r="B344" s="761" t="s">
        <v>582</v>
      </c>
      <c r="C344" s="183">
        <v>200000</v>
      </c>
      <c r="D344" s="183"/>
      <c r="E344" s="246">
        <f t="shared" ref="E344:E349" si="14">C344*0.25</f>
        <v>50000</v>
      </c>
      <c r="F344" s="183">
        <f t="shared" ref="F344:F349" si="15">C344*0.75</f>
        <v>150000</v>
      </c>
      <c r="G344" s="182"/>
      <c r="H344" s="278"/>
    </row>
    <row r="345" spans="1:8" s="280" customFormat="1" ht="30">
      <c r="A345" s="133"/>
      <c r="B345" s="761" t="s">
        <v>583</v>
      </c>
      <c r="C345" s="183">
        <v>150000</v>
      </c>
      <c r="D345" s="183"/>
      <c r="E345" s="246">
        <f t="shared" si="14"/>
        <v>37500</v>
      </c>
      <c r="F345" s="183">
        <f t="shared" si="15"/>
        <v>112500</v>
      </c>
      <c r="G345" s="182"/>
      <c r="H345" s="278"/>
    </row>
    <row r="346" spans="1:8" s="280" customFormat="1" ht="30">
      <c r="A346" s="133"/>
      <c r="B346" s="761" t="s">
        <v>584</v>
      </c>
      <c r="C346" s="183">
        <v>150000</v>
      </c>
      <c r="D346" s="183"/>
      <c r="E346" s="246">
        <f t="shared" si="14"/>
        <v>37500</v>
      </c>
      <c r="F346" s="183">
        <f t="shared" si="15"/>
        <v>112500</v>
      </c>
      <c r="G346" s="182"/>
      <c r="H346" s="278"/>
    </row>
    <row r="347" spans="1:8" s="280" customFormat="1" ht="30">
      <c r="A347" s="133"/>
      <c r="B347" s="761" t="s">
        <v>585</v>
      </c>
      <c r="C347" s="183">
        <v>150000</v>
      </c>
      <c r="D347" s="183"/>
      <c r="E347" s="246">
        <f t="shared" si="14"/>
        <v>37500</v>
      </c>
      <c r="F347" s="183">
        <f t="shared" si="15"/>
        <v>112500</v>
      </c>
      <c r="G347" s="182"/>
      <c r="H347" s="278"/>
    </row>
    <row r="348" spans="1:8" s="280" customFormat="1" ht="45">
      <c r="A348" s="254"/>
      <c r="B348" s="622" t="s">
        <v>586</v>
      </c>
      <c r="C348" s="4">
        <v>150000</v>
      </c>
      <c r="D348" s="4"/>
      <c r="E348" s="248">
        <f t="shared" si="14"/>
        <v>37500</v>
      </c>
      <c r="F348" s="4">
        <f t="shared" si="15"/>
        <v>112500</v>
      </c>
      <c r="G348" s="187"/>
      <c r="H348" s="865"/>
    </row>
    <row r="349" spans="1:8" s="280" customFormat="1" ht="30">
      <c r="A349" s="133"/>
      <c r="B349" s="761" t="s">
        <v>587</v>
      </c>
      <c r="C349" s="183">
        <v>200000</v>
      </c>
      <c r="D349" s="183"/>
      <c r="E349" s="246">
        <f t="shared" si="14"/>
        <v>50000</v>
      </c>
      <c r="F349" s="183">
        <f t="shared" si="15"/>
        <v>150000</v>
      </c>
      <c r="G349" s="182"/>
      <c r="H349" s="278"/>
    </row>
    <row r="350" spans="1:8" s="280" customFormat="1">
      <c r="A350" s="133"/>
      <c r="B350" s="276" t="s">
        <v>596</v>
      </c>
      <c r="C350" s="183"/>
      <c r="D350" s="183"/>
      <c r="E350" s="246"/>
      <c r="F350" s="183"/>
      <c r="G350" s="182"/>
      <c r="H350" s="278"/>
    </row>
    <row r="351" spans="1:8" s="280" customFormat="1">
      <c r="A351" s="133"/>
      <c r="B351" s="761" t="s">
        <v>588</v>
      </c>
      <c r="C351" s="183">
        <v>200000</v>
      </c>
      <c r="D351" s="183"/>
      <c r="E351" s="246">
        <f>C351*0.25</f>
        <v>50000</v>
      </c>
      <c r="F351" s="183">
        <f>C351*0.75</f>
        <v>150000</v>
      </c>
      <c r="G351" s="182"/>
      <c r="H351" s="278"/>
    </row>
    <row r="352" spans="1:8" s="280" customFormat="1" ht="30">
      <c r="A352" s="133"/>
      <c r="B352" s="761" t="s">
        <v>589</v>
      </c>
      <c r="C352" s="183">
        <v>200000</v>
      </c>
      <c r="D352" s="183"/>
      <c r="E352" s="246">
        <f t="shared" ref="E352:E358" si="16">C352*0.25</f>
        <v>50000</v>
      </c>
      <c r="F352" s="183">
        <f t="shared" ref="F352:F358" si="17">C352*0.75</f>
        <v>150000</v>
      </c>
      <c r="G352" s="182"/>
      <c r="H352" s="278"/>
    </row>
    <row r="353" spans="1:8" s="280" customFormat="1">
      <c r="A353" s="133"/>
      <c r="B353" s="761" t="s">
        <v>594</v>
      </c>
      <c r="C353" s="183">
        <v>200000</v>
      </c>
      <c r="D353" s="183"/>
      <c r="E353" s="246">
        <f t="shared" si="16"/>
        <v>50000</v>
      </c>
      <c r="F353" s="183">
        <f t="shared" si="17"/>
        <v>150000</v>
      </c>
      <c r="G353" s="182"/>
      <c r="H353" s="278"/>
    </row>
    <row r="354" spans="1:8" s="280" customFormat="1" ht="30">
      <c r="A354" s="133"/>
      <c r="B354" s="761" t="s">
        <v>590</v>
      </c>
      <c r="C354" s="183">
        <v>200000</v>
      </c>
      <c r="D354" s="183"/>
      <c r="E354" s="246">
        <f t="shared" si="16"/>
        <v>50000</v>
      </c>
      <c r="F354" s="183">
        <f t="shared" si="17"/>
        <v>150000</v>
      </c>
      <c r="G354" s="182"/>
      <c r="H354" s="278"/>
    </row>
    <row r="355" spans="1:8" s="280" customFormat="1" ht="30">
      <c r="A355" s="133"/>
      <c r="B355" s="761" t="s">
        <v>591</v>
      </c>
      <c r="C355" s="183">
        <v>200000</v>
      </c>
      <c r="D355" s="183"/>
      <c r="E355" s="246">
        <f t="shared" si="16"/>
        <v>50000</v>
      </c>
      <c r="F355" s="183">
        <f t="shared" si="17"/>
        <v>150000</v>
      </c>
      <c r="G355" s="182"/>
      <c r="H355" s="278"/>
    </row>
    <row r="356" spans="1:8" s="280" customFormat="1">
      <c r="A356" s="133"/>
      <c r="B356" s="761" t="s">
        <v>595</v>
      </c>
      <c r="C356" s="183">
        <v>150000</v>
      </c>
      <c r="D356" s="183"/>
      <c r="E356" s="246">
        <f t="shared" si="16"/>
        <v>37500</v>
      </c>
      <c r="F356" s="183">
        <f t="shared" si="17"/>
        <v>112500</v>
      </c>
      <c r="G356" s="182"/>
      <c r="H356" s="278"/>
    </row>
    <row r="357" spans="1:8" s="280" customFormat="1">
      <c r="A357" s="133"/>
      <c r="B357" s="761" t="s">
        <v>592</v>
      </c>
      <c r="C357" s="183">
        <v>150000</v>
      </c>
      <c r="D357" s="183"/>
      <c r="E357" s="246">
        <f t="shared" si="16"/>
        <v>37500</v>
      </c>
      <c r="F357" s="183">
        <f t="shared" si="17"/>
        <v>112500</v>
      </c>
      <c r="G357" s="182"/>
      <c r="H357" s="278"/>
    </row>
    <row r="358" spans="1:8" s="280" customFormat="1">
      <c r="A358" s="133"/>
      <c r="B358" s="761" t="s">
        <v>593</v>
      </c>
      <c r="C358" s="183">
        <v>400000</v>
      </c>
      <c r="D358" s="183"/>
      <c r="E358" s="246">
        <f t="shared" si="16"/>
        <v>100000</v>
      </c>
      <c r="F358" s="183">
        <f t="shared" si="17"/>
        <v>300000</v>
      </c>
      <c r="G358" s="182"/>
      <c r="H358" s="278"/>
    </row>
    <row r="359" spans="1:8" s="280" customFormat="1">
      <c r="A359" s="133"/>
      <c r="B359" s="276" t="s">
        <v>597</v>
      </c>
      <c r="C359" s="183"/>
      <c r="D359" s="183"/>
      <c r="E359" s="246"/>
      <c r="F359" s="183"/>
      <c r="G359" s="182"/>
      <c r="H359" s="278"/>
    </row>
    <row r="360" spans="1:8" s="280" customFormat="1" ht="30">
      <c r="A360" s="133"/>
      <c r="B360" s="761" t="s">
        <v>598</v>
      </c>
      <c r="C360" s="183">
        <v>1000000</v>
      </c>
      <c r="D360" s="183"/>
      <c r="E360" s="246">
        <f>C360*0.25</f>
        <v>250000</v>
      </c>
      <c r="F360" s="183">
        <f>C360*0.75</f>
        <v>750000</v>
      </c>
      <c r="G360" s="182"/>
      <c r="H360" s="278"/>
    </row>
    <row r="361" spans="1:8" s="280" customFormat="1">
      <c r="A361" s="133"/>
      <c r="B361" s="276" t="s">
        <v>599</v>
      </c>
      <c r="C361" s="183"/>
      <c r="D361" s="183"/>
      <c r="E361" s="246"/>
      <c r="F361" s="183"/>
      <c r="G361" s="182"/>
      <c r="H361" s="278"/>
    </row>
    <row r="362" spans="1:8" s="280" customFormat="1" ht="30">
      <c r="A362" s="133"/>
      <c r="B362" s="761" t="s">
        <v>675</v>
      </c>
      <c r="C362" s="183">
        <v>200000</v>
      </c>
      <c r="D362" s="183"/>
      <c r="E362" s="246">
        <f>C362*0.25</f>
        <v>50000</v>
      </c>
      <c r="F362" s="183">
        <f>C362*0.75</f>
        <v>150000</v>
      </c>
      <c r="G362" s="182"/>
      <c r="H362" s="278"/>
    </row>
    <row r="363" spans="1:8" s="280" customFormat="1" ht="30">
      <c r="A363" s="133"/>
      <c r="B363" s="761" t="s">
        <v>600</v>
      </c>
      <c r="C363" s="183">
        <v>200000</v>
      </c>
      <c r="D363" s="183"/>
      <c r="E363" s="246">
        <f t="shared" ref="E363:E368" si="18">C363*0.25</f>
        <v>50000</v>
      </c>
      <c r="F363" s="183">
        <f t="shared" ref="F363:F368" si="19">C363*0.75</f>
        <v>150000</v>
      </c>
      <c r="G363" s="182"/>
      <c r="H363" s="278"/>
    </row>
    <row r="364" spans="1:8" s="280" customFormat="1">
      <c r="A364" s="133"/>
      <c r="B364" s="761" t="s">
        <v>601</v>
      </c>
      <c r="C364" s="183">
        <v>200000</v>
      </c>
      <c r="D364" s="183"/>
      <c r="E364" s="246">
        <f t="shared" si="18"/>
        <v>50000</v>
      </c>
      <c r="F364" s="183">
        <f t="shared" si="19"/>
        <v>150000</v>
      </c>
      <c r="G364" s="182"/>
      <c r="H364" s="278"/>
    </row>
    <row r="365" spans="1:8" s="280" customFormat="1">
      <c r="A365" s="133"/>
      <c r="B365" s="761" t="s">
        <v>602</v>
      </c>
      <c r="C365" s="183">
        <v>200000</v>
      </c>
      <c r="D365" s="183"/>
      <c r="E365" s="246">
        <f t="shared" si="18"/>
        <v>50000</v>
      </c>
      <c r="F365" s="183">
        <f t="shared" si="19"/>
        <v>150000</v>
      </c>
      <c r="G365" s="182"/>
      <c r="H365" s="278"/>
    </row>
    <row r="366" spans="1:8" s="280" customFormat="1" ht="30">
      <c r="A366" s="133"/>
      <c r="B366" s="761" t="s">
        <v>603</v>
      </c>
      <c r="C366" s="183">
        <v>200000</v>
      </c>
      <c r="D366" s="183"/>
      <c r="E366" s="246">
        <f t="shared" si="18"/>
        <v>50000</v>
      </c>
      <c r="F366" s="183">
        <f t="shared" si="19"/>
        <v>150000</v>
      </c>
      <c r="G366" s="182"/>
      <c r="H366" s="278"/>
    </row>
    <row r="367" spans="1:8" s="280" customFormat="1" ht="30">
      <c r="A367" s="133"/>
      <c r="B367" s="761" t="s">
        <v>604</v>
      </c>
      <c r="C367" s="183">
        <v>200000</v>
      </c>
      <c r="D367" s="183"/>
      <c r="E367" s="246">
        <f t="shared" si="18"/>
        <v>50000</v>
      </c>
      <c r="F367" s="183">
        <f t="shared" si="19"/>
        <v>150000</v>
      </c>
      <c r="G367" s="182"/>
      <c r="H367" s="278"/>
    </row>
    <row r="368" spans="1:8" s="280" customFormat="1" ht="30">
      <c r="A368" s="133"/>
      <c r="B368" s="761" t="s">
        <v>605</v>
      </c>
      <c r="C368" s="183">
        <v>500000</v>
      </c>
      <c r="D368" s="183"/>
      <c r="E368" s="246">
        <f t="shared" si="18"/>
        <v>125000</v>
      </c>
      <c r="F368" s="183">
        <f t="shared" si="19"/>
        <v>375000</v>
      </c>
      <c r="G368" s="182"/>
      <c r="H368" s="278"/>
    </row>
    <row r="369" spans="1:8" s="280" customFormat="1">
      <c r="A369" s="133"/>
      <c r="B369" s="276" t="s">
        <v>606</v>
      </c>
      <c r="C369" s="183"/>
      <c r="D369" s="183"/>
      <c r="E369" s="246"/>
      <c r="F369" s="183"/>
      <c r="G369" s="182"/>
      <c r="H369" s="278"/>
    </row>
    <row r="370" spans="1:8" s="280" customFormat="1" ht="30">
      <c r="A370" s="133"/>
      <c r="B370" s="204" t="s">
        <v>676</v>
      </c>
      <c r="C370" s="183">
        <v>800000</v>
      </c>
      <c r="D370" s="183"/>
      <c r="E370" s="246">
        <f>C370*0.25</f>
        <v>200000</v>
      </c>
      <c r="F370" s="183">
        <f>C370*0.75</f>
        <v>600000</v>
      </c>
      <c r="G370" s="182"/>
      <c r="H370" s="278"/>
    </row>
    <row r="371" spans="1:8" s="280" customFormat="1">
      <c r="A371" s="133"/>
      <c r="B371" s="204" t="s">
        <v>674</v>
      </c>
      <c r="C371" s="183">
        <v>200000</v>
      </c>
      <c r="D371" s="183"/>
      <c r="E371" s="246">
        <f>C371*0.25</f>
        <v>50000</v>
      </c>
      <c r="F371" s="183">
        <f>C371*0.75</f>
        <v>150000</v>
      </c>
      <c r="G371" s="182"/>
      <c r="H371" s="278"/>
    </row>
    <row r="372" spans="1:8" s="280" customFormat="1">
      <c r="A372" s="254"/>
      <c r="B372" s="744" t="s">
        <v>607</v>
      </c>
      <c r="C372" s="4"/>
      <c r="D372" s="4"/>
      <c r="E372" s="248"/>
      <c r="F372" s="4"/>
      <c r="G372" s="187"/>
      <c r="H372" s="865"/>
    </row>
    <row r="373" spans="1:8" s="280" customFormat="1" ht="30">
      <c r="A373" s="133"/>
      <c r="B373" s="204" t="s">
        <v>608</v>
      </c>
      <c r="C373" s="183">
        <v>150000</v>
      </c>
      <c r="D373" s="183"/>
      <c r="E373" s="246">
        <f t="shared" ref="E373:E382" si="20">C373*0.25</f>
        <v>37500</v>
      </c>
      <c r="F373" s="183">
        <f t="shared" ref="F373:F386" si="21">C373*0.75</f>
        <v>112500</v>
      </c>
      <c r="G373" s="182"/>
      <c r="H373" s="278"/>
    </row>
    <row r="374" spans="1:8" s="280" customFormat="1" ht="30">
      <c r="A374" s="133"/>
      <c r="B374" s="204" t="s">
        <v>609</v>
      </c>
      <c r="C374" s="183">
        <v>50000</v>
      </c>
      <c r="D374" s="183"/>
      <c r="E374" s="246">
        <f t="shared" si="20"/>
        <v>12500</v>
      </c>
      <c r="F374" s="183">
        <f t="shared" si="21"/>
        <v>37500</v>
      </c>
      <c r="G374" s="182"/>
      <c r="H374" s="278"/>
    </row>
    <row r="375" spans="1:8" s="280" customFormat="1" ht="30">
      <c r="A375" s="133"/>
      <c r="B375" s="204" t="s">
        <v>610</v>
      </c>
      <c r="C375" s="183">
        <v>200000</v>
      </c>
      <c r="D375" s="183"/>
      <c r="E375" s="246">
        <f t="shared" si="20"/>
        <v>50000</v>
      </c>
      <c r="F375" s="183">
        <f t="shared" si="21"/>
        <v>150000</v>
      </c>
      <c r="G375" s="182"/>
      <c r="H375" s="278"/>
    </row>
    <row r="376" spans="1:8" s="280" customFormat="1" ht="30">
      <c r="A376" s="133"/>
      <c r="B376" s="204" t="s">
        <v>611</v>
      </c>
      <c r="C376" s="183">
        <v>150000</v>
      </c>
      <c r="D376" s="183"/>
      <c r="E376" s="246">
        <f t="shared" si="20"/>
        <v>37500</v>
      </c>
      <c r="F376" s="183">
        <f t="shared" si="21"/>
        <v>112500</v>
      </c>
      <c r="G376" s="182"/>
      <c r="H376" s="278"/>
    </row>
    <row r="377" spans="1:8" s="280" customFormat="1" ht="30">
      <c r="A377" s="133"/>
      <c r="B377" s="204" t="s">
        <v>612</v>
      </c>
      <c r="C377" s="183">
        <v>150000</v>
      </c>
      <c r="D377" s="183"/>
      <c r="E377" s="246">
        <f t="shared" si="20"/>
        <v>37500</v>
      </c>
      <c r="F377" s="183">
        <f t="shared" si="21"/>
        <v>112500</v>
      </c>
      <c r="G377" s="182"/>
      <c r="H377" s="278"/>
    </row>
    <row r="378" spans="1:8" s="280" customFormat="1" ht="30">
      <c r="A378" s="133"/>
      <c r="B378" s="204" t="s">
        <v>677</v>
      </c>
      <c r="C378" s="183">
        <v>100000</v>
      </c>
      <c r="D378" s="183"/>
      <c r="E378" s="246">
        <f t="shared" si="20"/>
        <v>25000</v>
      </c>
      <c r="F378" s="183">
        <f t="shared" si="21"/>
        <v>75000</v>
      </c>
      <c r="G378" s="182"/>
      <c r="H378" s="278"/>
    </row>
    <row r="379" spans="1:8" s="280" customFormat="1" ht="30">
      <c r="A379" s="133"/>
      <c r="B379" s="204" t="s">
        <v>613</v>
      </c>
      <c r="C379" s="183">
        <v>100000</v>
      </c>
      <c r="D379" s="183"/>
      <c r="E379" s="246">
        <f t="shared" si="20"/>
        <v>25000</v>
      </c>
      <c r="F379" s="183">
        <f t="shared" si="21"/>
        <v>75000</v>
      </c>
      <c r="G379" s="182"/>
      <c r="H379" s="278"/>
    </row>
    <row r="380" spans="1:8" s="280" customFormat="1" ht="30">
      <c r="A380" s="133"/>
      <c r="B380" s="204" t="s">
        <v>614</v>
      </c>
      <c r="C380" s="183">
        <v>150000</v>
      </c>
      <c r="D380" s="183"/>
      <c r="E380" s="246">
        <f t="shared" si="20"/>
        <v>37500</v>
      </c>
      <c r="F380" s="183">
        <f t="shared" si="21"/>
        <v>112500</v>
      </c>
      <c r="G380" s="182"/>
      <c r="H380" s="278"/>
    </row>
    <row r="381" spans="1:8" s="280" customFormat="1" ht="30">
      <c r="A381" s="133"/>
      <c r="B381" s="204" t="s">
        <v>615</v>
      </c>
      <c r="C381" s="183">
        <v>100000</v>
      </c>
      <c r="D381" s="183"/>
      <c r="E381" s="246">
        <f t="shared" si="20"/>
        <v>25000</v>
      </c>
      <c r="F381" s="183">
        <f t="shared" si="21"/>
        <v>75000</v>
      </c>
      <c r="G381" s="182"/>
      <c r="H381" s="278"/>
    </row>
    <row r="382" spans="1:8" s="280" customFormat="1">
      <c r="A382" s="133"/>
      <c r="B382" s="204" t="s">
        <v>616</v>
      </c>
      <c r="C382" s="183">
        <v>150000</v>
      </c>
      <c r="D382" s="183"/>
      <c r="E382" s="246">
        <f t="shared" si="20"/>
        <v>37500</v>
      </c>
      <c r="F382" s="183">
        <f t="shared" si="21"/>
        <v>112500</v>
      </c>
      <c r="G382" s="182"/>
      <c r="H382" s="278"/>
    </row>
    <row r="383" spans="1:8" s="280" customFormat="1">
      <c r="A383" s="133"/>
      <c r="B383" s="204" t="s">
        <v>617</v>
      </c>
      <c r="C383" s="183">
        <v>200000</v>
      </c>
      <c r="D383" s="183"/>
      <c r="E383" s="246">
        <f>C383*0.25</f>
        <v>50000</v>
      </c>
      <c r="F383" s="183">
        <f t="shared" si="21"/>
        <v>150000</v>
      </c>
      <c r="G383" s="182"/>
      <c r="H383" s="278"/>
    </row>
    <row r="384" spans="1:8" s="280" customFormat="1">
      <c r="A384" s="133"/>
      <c r="B384" s="204" t="s">
        <v>618</v>
      </c>
      <c r="C384" s="183">
        <v>250000</v>
      </c>
      <c r="D384" s="183"/>
      <c r="E384" s="246">
        <f>C384*0.25</f>
        <v>62500</v>
      </c>
      <c r="F384" s="183">
        <f t="shared" si="21"/>
        <v>187500</v>
      </c>
      <c r="G384" s="182"/>
      <c r="H384" s="278"/>
    </row>
    <row r="385" spans="1:8" s="280" customFormat="1">
      <c r="A385" s="133"/>
      <c r="B385" s="204" t="s">
        <v>619</v>
      </c>
      <c r="C385" s="183">
        <v>150000</v>
      </c>
      <c r="D385" s="183"/>
      <c r="E385" s="246">
        <f>C385*0.25</f>
        <v>37500</v>
      </c>
      <c r="F385" s="183">
        <f t="shared" si="21"/>
        <v>112500</v>
      </c>
      <c r="G385" s="182"/>
      <c r="H385" s="278"/>
    </row>
    <row r="386" spans="1:8" s="280" customFormat="1" ht="32.25">
      <c r="A386" s="133"/>
      <c r="B386" s="204" t="s">
        <v>620</v>
      </c>
      <c r="C386" s="183">
        <v>100000</v>
      </c>
      <c r="D386" s="183"/>
      <c r="E386" s="246">
        <f>C386*0.25</f>
        <v>25000</v>
      </c>
      <c r="F386" s="183">
        <f t="shared" si="21"/>
        <v>75000</v>
      </c>
      <c r="G386" s="182"/>
      <c r="H386" s="278"/>
    </row>
    <row r="387" spans="1:8">
      <c r="A387" s="133"/>
      <c r="B387" s="276" t="s">
        <v>621</v>
      </c>
      <c r="C387" s="183"/>
      <c r="D387" s="183"/>
      <c r="E387" s="246"/>
      <c r="F387" s="183"/>
      <c r="G387" s="182"/>
      <c r="H387" s="278"/>
    </row>
    <row r="388" spans="1:8" ht="30">
      <c r="A388" s="133"/>
      <c r="B388" s="204" t="s">
        <v>622</v>
      </c>
      <c r="C388" s="183">
        <v>150000</v>
      </c>
      <c r="D388" s="183"/>
      <c r="E388" s="246">
        <f>C388*0.25</f>
        <v>37500</v>
      </c>
      <c r="F388" s="183">
        <f>C388*0.75</f>
        <v>112500</v>
      </c>
      <c r="G388" s="182"/>
      <c r="H388" s="278"/>
    </row>
    <row r="389" spans="1:8" ht="30">
      <c r="A389" s="133"/>
      <c r="B389" s="204" t="s">
        <v>623</v>
      </c>
      <c r="C389" s="183">
        <v>150000</v>
      </c>
      <c r="D389" s="183"/>
      <c r="E389" s="246">
        <f>C389*0.25</f>
        <v>37500</v>
      </c>
      <c r="F389" s="183">
        <f>C389*0.75</f>
        <v>112500</v>
      </c>
      <c r="G389" s="182"/>
      <c r="H389" s="278"/>
    </row>
    <row r="390" spans="1:8" ht="30">
      <c r="A390" s="133"/>
      <c r="B390" s="204" t="s">
        <v>624</v>
      </c>
      <c r="C390" s="183">
        <v>400000</v>
      </c>
      <c r="D390" s="183"/>
      <c r="E390" s="246">
        <f>C390*0.15</f>
        <v>60000</v>
      </c>
      <c r="F390" s="183">
        <f>C390*0.85</f>
        <v>340000</v>
      </c>
      <c r="G390" s="182"/>
      <c r="H390" s="278"/>
    </row>
    <row r="391" spans="1:8" ht="30">
      <c r="A391" s="254"/>
      <c r="B391" s="185" t="s">
        <v>625</v>
      </c>
      <c r="C391" s="4">
        <v>300000</v>
      </c>
      <c r="D391" s="4"/>
      <c r="E391" s="248">
        <f>C391*0.15</f>
        <v>45000</v>
      </c>
      <c r="F391" s="4">
        <f>C391*0.85</f>
        <v>255000</v>
      </c>
      <c r="G391" s="187"/>
      <c r="H391" s="865"/>
    </row>
    <row r="392" spans="1:8" ht="45">
      <c r="A392" s="133"/>
      <c r="B392" s="204" t="s">
        <v>626</v>
      </c>
      <c r="C392" s="183">
        <v>500000</v>
      </c>
      <c r="D392" s="183"/>
      <c r="E392" s="246">
        <f>C392*0.25</f>
        <v>125000</v>
      </c>
      <c r="F392" s="183">
        <f>C392*0.75</f>
        <v>375000</v>
      </c>
      <c r="G392" s="182"/>
      <c r="H392" s="278"/>
    </row>
    <row r="393" spans="1:8" ht="30">
      <c r="A393" s="133"/>
      <c r="B393" s="204" t="s">
        <v>627</v>
      </c>
      <c r="C393" s="183">
        <v>350000</v>
      </c>
      <c r="D393" s="183"/>
      <c r="E393" s="246">
        <f>C393*0.15</f>
        <v>52500</v>
      </c>
      <c r="F393" s="183">
        <f>C393*0.75</f>
        <v>262500</v>
      </c>
      <c r="G393" s="182"/>
      <c r="H393" s="278"/>
    </row>
    <row r="394" spans="1:8" ht="30">
      <c r="A394" s="133"/>
      <c r="B394" s="204" t="s">
        <v>678</v>
      </c>
      <c r="C394" s="183">
        <v>150000</v>
      </c>
      <c r="D394" s="183"/>
      <c r="E394" s="246">
        <f>C394*0.15</f>
        <v>22500</v>
      </c>
      <c r="F394" s="183">
        <f>C394*0.85</f>
        <v>127500</v>
      </c>
      <c r="G394" s="182"/>
      <c r="H394" s="278"/>
    </row>
    <row r="395" spans="1:8">
      <c r="A395" s="133"/>
      <c r="B395" s="276" t="s">
        <v>628</v>
      </c>
      <c r="C395" s="183"/>
      <c r="D395" s="183"/>
      <c r="E395" s="246"/>
      <c r="F395" s="183"/>
      <c r="G395" s="182"/>
      <c r="H395" s="278"/>
    </row>
    <row r="396" spans="1:8" ht="30">
      <c r="A396" s="133"/>
      <c r="B396" s="204" t="s">
        <v>629</v>
      </c>
      <c r="C396" s="183">
        <v>400000</v>
      </c>
      <c r="D396" s="183"/>
      <c r="E396" s="246">
        <f>C396*0.15</f>
        <v>60000</v>
      </c>
      <c r="F396" s="183">
        <f>C396*0.85</f>
        <v>340000</v>
      </c>
      <c r="G396" s="182"/>
      <c r="H396" s="278"/>
    </row>
    <row r="397" spans="1:8" ht="30">
      <c r="A397" s="133"/>
      <c r="B397" s="204" t="s">
        <v>630</v>
      </c>
      <c r="C397" s="183">
        <v>150000</v>
      </c>
      <c r="D397" s="183"/>
      <c r="E397" s="246">
        <f>C397*0.15</f>
        <v>22500</v>
      </c>
      <c r="F397" s="183">
        <f>C397*0.85</f>
        <v>127500</v>
      </c>
      <c r="G397" s="182"/>
      <c r="H397" s="278"/>
    </row>
    <row r="398" spans="1:8" ht="30">
      <c r="A398" s="133"/>
      <c r="B398" s="204" t="s">
        <v>631</v>
      </c>
      <c r="C398" s="183">
        <v>150000</v>
      </c>
      <c r="D398" s="183"/>
      <c r="E398" s="246">
        <f>C398*0.15</f>
        <v>22500</v>
      </c>
      <c r="F398" s="183">
        <f>C398*0.85</f>
        <v>127500</v>
      </c>
      <c r="G398" s="182"/>
      <c r="H398" s="278"/>
    </row>
    <row r="399" spans="1:8" ht="30">
      <c r="A399" s="133"/>
      <c r="B399" s="204" t="s">
        <v>632</v>
      </c>
      <c r="C399" s="183">
        <v>350000</v>
      </c>
      <c r="D399" s="183"/>
      <c r="E399" s="246">
        <f>C399*0.15</f>
        <v>52500</v>
      </c>
      <c r="F399" s="183">
        <f>C399*0.85</f>
        <v>297500</v>
      </c>
      <c r="G399" s="182"/>
      <c r="H399" s="278"/>
    </row>
    <row r="400" spans="1:8" ht="30">
      <c r="A400" s="133"/>
      <c r="B400" s="204" t="s">
        <v>633</v>
      </c>
      <c r="C400" s="183">
        <v>150000</v>
      </c>
      <c r="D400" s="183"/>
      <c r="E400" s="246">
        <f>C400*0.15</f>
        <v>22500</v>
      </c>
      <c r="F400" s="183">
        <f>C400*0.85</f>
        <v>127500</v>
      </c>
      <c r="G400" s="182"/>
      <c r="H400" s="278"/>
    </row>
    <row r="401" spans="1:8">
      <c r="A401" s="133"/>
      <c r="B401" s="276" t="s">
        <v>634</v>
      </c>
      <c r="C401" s="183"/>
      <c r="D401" s="183"/>
      <c r="E401" s="246"/>
      <c r="F401" s="183"/>
      <c r="G401" s="182"/>
      <c r="H401" s="278"/>
    </row>
    <row r="402" spans="1:8" ht="30">
      <c r="A402" s="133"/>
      <c r="B402" s="204" t="s">
        <v>635</v>
      </c>
      <c r="C402" s="183">
        <v>200000</v>
      </c>
      <c r="D402" s="183"/>
      <c r="E402" s="246">
        <f>C402*0.15</f>
        <v>30000</v>
      </c>
      <c r="F402" s="183">
        <f>C402*0.85</f>
        <v>170000</v>
      </c>
      <c r="G402" s="182"/>
      <c r="H402" s="278"/>
    </row>
    <row r="403" spans="1:8">
      <c r="A403" s="133"/>
      <c r="B403" s="204" t="s">
        <v>636</v>
      </c>
      <c r="C403" s="183">
        <v>200000</v>
      </c>
      <c r="D403" s="183"/>
      <c r="E403" s="246">
        <f t="shared" ref="E403:E409" si="22">C403*0.15</f>
        <v>30000</v>
      </c>
      <c r="F403" s="183">
        <f t="shared" ref="F403:F409" si="23">C403*0.85</f>
        <v>170000</v>
      </c>
      <c r="G403" s="182"/>
      <c r="H403" s="278"/>
    </row>
    <row r="404" spans="1:8">
      <c r="A404" s="133"/>
      <c r="B404" s="204" t="s">
        <v>637</v>
      </c>
      <c r="C404" s="183">
        <v>200000</v>
      </c>
      <c r="D404" s="183"/>
      <c r="E404" s="246">
        <f t="shared" si="22"/>
        <v>30000</v>
      </c>
      <c r="F404" s="183">
        <f t="shared" si="23"/>
        <v>170000</v>
      </c>
      <c r="G404" s="182"/>
      <c r="H404" s="278"/>
    </row>
    <row r="405" spans="1:8" ht="30">
      <c r="A405" s="133"/>
      <c r="B405" s="204" t="s">
        <v>638</v>
      </c>
      <c r="C405" s="183">
        <v>200000</v>
      </c>
      <c r="D405" s="183"/>
      <c r="E405" s="246">
        <f t="shared" si="22"/>
        <v>30000</v>
      </c>
      <c r="F405" s="183">
        <f t="shared" si="23"/>
        <v>170000</v>
      </c>
      <c r="G405" s="182"/>
      <c r="H405" s="278"/>
    </row>
    <row r="406" spans="1:8" s="280" customFormat="1" ht="30">
      <c r="A406" s="133"/>
      <c r="B406" s="204" t="s">
        <v>639</v>
      </c>
      <c r="C406" s="183">
        <v>200000</v>
      </c>
      <c r="D406" s="183"/>
      <c r="E406" s="246">
        <f t="shared" si="22"/>
        <v>30000</v>
      </c>
      <c r="F406" s="183">
        <f t="shared" si="23"/>
        <v>170000</v>
      </c>
      <c r="G406" s="182"/>
      <c r="H406" s="278"/>
    </row>
    <row r="407" spans="1:8" s="280" customFormat="1">
      <c r="A407" s="133"/>
      <c r="B407" s="204" t="s">
        <v>640</v>
      </c>
      <c r="C407" s="183">
        <v>100000</v>
      </c>
      <c r="D407" s="183"/>
      <c r="E407" s="246">
        <f t="shared" si="22"/>
        <v>15000</v>
      </c>
      <c r="F407" s="183">
        <f t="shared" si="23"/>
        <v>85000</v>
      </c>
      <c r="G407" s="182"/>
      <c r="H407" s="278"/>
    </row>
    <row r="408" spans="1:8" s="280" customFormat="1">
      <c r="A408" s="133"/>
      <c r="B408" s="204" t="s">
        <v>641</v>
      </c>
      <c r="C408" s="183">
        <v>200000</v>
      </c>
      <c r="D408" s="183"/>
      <c r="E408" s="246">
        <f t="shared" si="22"/>
        <v>30000</v>
      </c>
      <c r="F408" s="183">
        <f t="shared" si="23"/>
        <v>170000</v>
      </c>
      <c r="G408" s="182"/>
      <c r="H408" s="278"/>
    </row>
    <row r="409" spans="1:8" s="280" customFormat="1" ht="30">
      <c r="A409" s="133"/>
      <c r="B409" s="204" t="s">
        <v>642</v>
      </c>
      <c r="C409" s="183">
        <v>200000</v>
      </c>
      <c r="D409" s="183"/>
      <c r="E409" s="246">
        <f t="shared" si="22"/>
        <v>30000</v>
      </c>
      <c r="F409" s="183">
        <f t="shared" si="23"/>
        <v>170000</v>
      </c>
      <c r="G409" s="182"/>
      <c r="H409" s="278"/>
    </row>
    <row r="410" spans="1:8" s="280" customFormat="1">
      <c r="A410" s="133"/>
      <c r="B410" s="276" t="s">
        <v>643</v>
      </c>
      <c r="C410" s="183"/>
      <c r="D410" s="183"/>
      <c r="E410" s="246"/>
      <c r="F410" s="183"/>
      <c r="G410" s="182"/>
      <c r="H410" s="278"/>
    </row>
    <row r="411" spans="1:8" s="280" customFormat="1" ht="30">
      <c r="A411" s="254"/>
      <c r="B411" s="185" t="s">
        <v>644</v>
      </c>
      <c r="C411" s="4">
        <v>150000</v>
      </c>
      <c r="D411" s="4"/>
      <c r="E411" s="248">
        <f t="shared" ref="E411:E416" si="24">C411*0.15</f>
        <v>22500</v>
      </c>
      <c r="F411" s="4">
        <f t="shared" ref="F411:F416" si="25">C411*0.85</f>
        <v>127500</v>
      </c>
      <c r="G411" s="187"/>
      <c r="H411" s="865"/>
    </row>
    <row r="412" spans="1:8" s="280" customFormat="1" ht="30">
      <c r="A412" s="133"/>
      <c r="B412" s="204" t="s">
        <v>645</v>
      </c>
      <c r="C412" s="183">
        <v>250000</v>
      </c>
      <c r="D412" s="183"/>
      <c r="E412" s="246">
        <f t="shared" si="24"/>
        <v>37500</v>
      </c>
      <c r="F412" s="183">
        <f t="shared" si="25"/>
        <v>212500</v>
      </c>
      <c r="G412" s="182"/>
      <c r="H412" s="278"/>
    </row>
    <row r="413" spans="1:8" s="280" customFormat="1">
      <c r="A413" s="133"/>
      <c r="B413" s="204" t="s">
        <v>646</v>
      </c>
      <c r="C413" s="183">
        <v>200000</v>
      </c>
      <c r="D413" s="183"/>
      <c r="E413" s="246">
        <f t="shared" si="24"/>
        <v>30000</v>
      </c>
      <c r="F413" s="183">
        <f t="shared" si="25"/>
        <v>170000</v>
      </c>
      <c r="G413" s="182"/>
      <c r="H413" s="278"/>
    </row>
    <row r="414" spans="1:8" s="280" customFormat="1" ht="30">
      <c r="A414" s="133"/>
      <c r="B414" s="204" t="s">
        <v>647</v>
      </c>
      <c r="C414" s="183">
        <v>200000</v>
      </c>
      <c r="D414" s="183"/>
      <c r="E414" s="246">
        <f t="shared" si="24"/>
        <v>30000</v>
      </c>
      <c r="F414" s="183">
        <f t="shared" si="25"/>
        <v>170000</v>
      </c>
      <c r="G414" s="182"/>
      <c r="H414" s="278"/>
    </row>
    <row r="415" spans="1:8" s="280" customFormat="1" ht="30">
      <c r="A415" s="133"/>
      <c r="B415" s="204" t="s">
        <v>648</v>
      </c>
      <c r="C415" s="183">
        <v>200000</v>
      </c>
      <c r="D415" s="183"/>
      <c r="E415" s="246">
        <f t="shared" si="24"/>
        <v>30000</v>
      </c>
      <c r="F415" s="183">
        <f t="shared" si="25"/>
        <v>170000</v>
      </c>
      <c r="G415" s="182"/>
      <c r="H415" s="278"/>
    </row>
    <row r="416" spans="1:8" s="280" customFormat="1" ht="30">
      <c r="A416" s="133"/>
      <c r="B416" s="204" t="s">
        <v>649</v>
      </c>
      <c r="C416" s="183">
        <v>200000</v>
      </c>
      <c r="D416" s="183"/>
      <c r="E416" s="246">
        <f t="shared" si="24"/>
        <v>30000</v>
      </c>
      <c r="F416" s="183">
        <f t="shared" si="25"/>
        <v>170000</v>
      </c>
      <c r="G416" s="182"/>
      <c r="H416" s="278"/>
    </row>
    <row r="417" spans="1:8">
      <c r="A417" s="133"/>
      <c r="B417" s="276" t="s">
        <v>650</v>
      </c>
      <c r="C417" s="183"/>
      <c r="D417" s="183"/>
      <c r="E417" s="246"/>
      <c r="F417" s="183"/>
      <c r="G417" s="182"/>
      <c r="H417" s="278"/>
    </row>
    <row r="418" spans="1:8" ht="30">
      <c r="A418" s="133"/>
      <c r="B418" s="204" t="s">
        <v>651</v>
      </c>
      <c r="C418" s="183">
        <v>200000</v>
      </c>
      <c r="D418" s="183"/>
      <c r="E418" s="246">
        <f>C418*0.15</f>
        <v>30000</v>
      </c>
      <c r="F418" s="183">
        <f>C418*0.85</f>
        <v>170000</v>
      </c>
      <c r="G418" s="182"/>
      <c r="H418" s="278"/>
    </row>
    <row r="419" spans="1:8">
      <c r="A419" s="133"/>
      <c r="B419" s="204" t="s">
        <v>652</v>
      </c>
      <c r="C419" s="183">
        <v>200000</v>
      </c>
      <c r="D419" s="183"/>
      <c r="E419" s="246">
        <f t="shared" ref="E419:E424" si="26">C419*0.15</f>
        <v>30000</v>
      </c>
      <c r="F419" s="183">
        <f t="shared" ref="F419:F424" si="27">C419*0.85</f>
        <v>170000</v>
      </c>
      <c r="G419" s="182"/>
      <c r="H419" s="278"/>
    </row>
    <row r="420" spans="1:8">
      <c r="A420" s="133"/>
      <c r="B420" s="204" t="s">
        <v>679</v>
      </c>
      <c r="C420" s="183">
        <v>200000</v>
      </c>
      <c r="D420" s="183"/>
      <c r="E420" s="246">
        <f t="shared" si="26"/>
        <v>30000</v>
      </c>
      <c r="F420" s="183">
        <f t="shared" si="27"/>
        <v>170000</v>
      </c>
      <c r="G420" s="182"/>
      <c r="H420" s="278"/>
    </row>
    <row r="421" spans="1:8">
      <c r="A421" s="133"/>
      <c r="B421" s="204" t="s">
        <v>653</v>
      </c>
      <c r="C421" s="183">
        <v>150000</v>
      </c>
      <c r="D421" s="183"/>
      <c r="E421" s="246">
        <f t="shared" si="26"/>
        <v>22500</v>
      </c>
      <c r="F421" s="183">
        <f t="shared" si="27"/>
        <v>127500</v>
      </c>
      <c r="G421" s="182"/>
      <c r="H421" s="278"/>
    </row>
    <row r="422" spans="1:8">
      <c r="A422" s="133"/>
      <c r="B422" s="204" t="s">
        <v>654</v>
      </c>
      <c r="C422" s="183">
        <v>150000</v>
      </c>
      <c r="D422" s="183"/>
      <c r="E422" s="246">
        <f t="shared" si="26"/>
        <v>22500</v>
      </c>
      <c r="F422" s="183">
        <f t="shared" si="27"/>
        <v>127500</v>
      </c>
      <c r="G422" s="182"/>
      <c r="H422" s="278"/>
    </row>
    <row r="423" spans="1:8">
      <c r="A423" s="133"/>
      <c r="B423" s="204" t="s">
        <v>655</v>
      </c>
      <c r="C423" s="183">
        <v>200000</v>
      </c>
      <c r="D423" s="183"/>
      <c r="E423" s="246">
        <f t="shared" si="26"/>
        <v>30000</v>
      </c>
      <c r="F423" s="183">
        <f t="shared" si="27"/>
        <v>170000</v>
      </c>
      <c r="G423" s="182"/>
      <c r="H423" s="278"/>
    </row>
    <row r="424" spans="1:8">
      <c r="A424" s="133"/>
      <c r="B424" s="204" t="s">
        <v>656</v>
      </c>
      <c r="C424" s="183">
        <v>200000</v>
      </c>
      <c r="D424" s="183"/>
      <c r="E424" s="246">
        <f t="shared" si="26"/>
        <v>30000</v>
      </c>
      <c r="F424" s="183">
        <f t="shared" si="27"/>
        <v>170000</v>
      </c>
      <c r="G424" s="182"/>
      <c r="H424" s="278"/>
    </row>
    <row r="425" spans="1:8">
      <c r="A425" s="133"/>
      <c r="B425" s="276" t="s">
        <v>657</v>
      </c>
      <c r="C425" s="183"/>
      <c r="D425" s="183"/>
      <c r="E425" s="246"/>
      <c r="F425" s="183"/>
      <c r="G425" s="182"/>
      <c r="H425" s="278"/>
    </row>
    <row r="426" spans="1:8" ht="30">
      <c r="A426" s="133"/>
      <c r="B426" s="204" t="s">
        <v>658</v>
      </c>
      <c r="C426" s="183">
        <v>200000</v>
      </c>
      <c r="D426" s="183"/>
      <c r="E426" s="246">
        <f>C426*0.15</f>
        <v>30000</v>
      </c>
      <c r="F426" s="183">
        <f>C426*0.85</f>
        <v>170000</v>
      </c>
      <c r="G426" s="182"/>
      <c r="H426" s="278"/>
    </row>
    <row r="427" spans="1:8" ht="30">
      <c r="A427" s="133"/>
      <c r="B427" s="204" t="s">
        <v>659</v>
      </c>
      <c r="C427" s="183">
        <v>200000</v>
      </c>
      <c r="D427" s="183"/>
      <c r="E427" s="246">
        <f>C427*0.15</f>
        <v>30000</v>
      </c>
      <c r="F427" s="183">
        <f>C427*0.85</f>
        <v>170000</v>
      </c>
      <c r="G427" s="182"/>
      <c r="H427" s="278"/>
    </row>
    <row r="428" spans="1:8" ht="30">
      <c r="A428" s="133"/>
      <c r="B428" s="204" t="s">
        <v>660</v>
      </c>
      <c r="C428" s="183">
        <v>200000</v>
      </c>
      <c r="D428" s="183"/>
      <c r="E428" s="246">
        <f>C428*0.15</f>
        <v>30000</v>
      </c>
      <c r="F428" s="183">
        <f>C428*0.85</f>
        <v>170000</v>
      </c>
      <c r="G428" s="182"/>
      <c r="H428" s="278"/>
    </row>
    <row r="429" spans="1:8">
      <c r="A429" s="133"/>
      <c r="B429" s="204" t="s">
        <v>661</v>
      </c>
      <c r="C429" s="183">
        <v>200000</v>
      </c>
      <c r="D429" s="183"/>
      <c r="E429" s="246">
        <f>C429*0.15</f>
        <v>30000</v>
      </c>
      <c r="F429" s="183">
        <f>C429*0.85</f>
        <v>170000</v>
      </c>
      <c r="G429" s="182"/>
      <c r="H429" s="278"/>
    </row>
    <row r="430" spans="1:8" ht="30">
      <c r="A430" s="133"/>
      <c r="B430" s="204" t="s">
        <v>662</v>
      </c>
      <c r="C430" s="183">
        <v>200000</v>
      </c>
      <c r="D430" s="183"/>
      <c r="E430" s="246">
        <f>C430*0.15</f>
        <v>30000</v>
      </c>
      <c r="F430" s="183">
        <f>C430*0.85</f>
        <v>170000</v>
      </c>
      <c r="G430" s="182"/>
      <c r="H430" s="278"/>
    </row>
    <row r="431" spans="1:8">
      <c r="A431" s="133"/>
      <c r="B431" s="276" t="s">
        <v>663</v>
      </c>
      <c r="C431" s="183"/>
      <c r="D431" s="183"/>
      <c r="E431" s="246">
        <f>C431*0.25</f>
        <v>0</v>
      </c>
      <c r="F431" s="183">
        <f>C431*0.75</f>
        <v>0</v>
      </c>
      <c r="G431" s="182"/>
      <c r="H431" s="278"/>
    </row>
    <row r="432" spans="1:8" s="453" customFormat="1">
      <c r="A432" s="451"/>
      <c r="B432" s="204" t="s">
        <v>664</v>
      </c>
      <c r="C432" s="842">
        <v>300000</v>
      </c>
      <c r="D432" s="842"/>
      <c r="E432" s="843">
        <f>C432*0.25</f>
        <v>75000</v>
      </c>
      <c r="F432" s="842">
        <f>C432*0.75</f>
        <v>225000</v>
      </c>
      <c r="G432" s="844"/>
      <c r="H432" s="452"/>
    </row>
    <row r="433" spans="1:8" s="453" customFormat="1">
      <c r="A433" s="451"/>
      <c r="B433" s="204" t="s">
        <v>680</v>
      </c>
      <c r="C433" s="842">
        <v>200000</v>
      </c>
      <c r="D433" s="842"/>
      <c r="E433" s="843">
        <f t="shared" ref="E433:E438" si="28">C433*0.15</f>
        <v>30000</v>
      </c>
      <c r="F433" s="842">
        <f t="shared" ref="F433:F438" si="29">C433*0.85</f>
        <v>170000</v>
      </c>
      <c r="G433" s="844"/>
      <c r="H433" s="452"/>
    </row>
    <row r="434" spans="1:8" s="453" customFormat="1" ht="30">
      <c r="A434" s="451"/>
      <c r="B434" s="204" t="s">
        <v>665</v>
      </c>
      <c r="C434" s="842">
        <v>200000</v>
      </c>
      <c r="D434" s="842"/>
      <c r="E434" s="843">
        <f t="shared" si="28"/>
        <v>30000</v>
      </c>
      <c r="F434" s="842">
        <f t="shared" si="29"/>
        <v>170000</v>
      </c>
      <c r="G434" s="844"/>
      <c r="H434" s="452"/>
    </row>
    <row r="435" spans="1:8" s="453" customFormat="1" ht="30">
      <c r="A435" s="887"/>
      <c r="B435" s="185" t="s">
        <v>666</v>
      </c>
      <c r="C435" s="888">
        <v>200000</v>
      </c>
      <c r="D435" s="888"/>
      <c r="E435" s="889">
        <f t="shared" si="28"/>
        <v>30000</v>
      </c>
      <c r="F435" s="888">
        <f t="shared" si="29"/>
        <v>170000</v>
      </c>
      <c r="G435" s="890"/>
      <c r="H435" s="891"/>
    </row>
    <row r="436" spans="1:8" s="453" customFormat="1" ht="30">
      <c r="A436" s="451"/>
      <c r="B436" s="204" t="s">
        <v>667</v>
      </c>
      <c r="C436" s="842">
        <v>200000</v>
      </c>
      <c r="D436" s="842"/>
      <c r="E436" s="843">
        <f t="shared" si="28"/>
        <v>30000</v>
      </c>
      <c r="F436" s="842">
        <f t="shared" si="29"/>
        <v>170000</v>
      </c>
      <c r="G436" s="844"/>
      <c r="H436" s="452"/>
    </row>
    <row r="437" spans="1:8" s="453" customFormat="1">
      <c r="A437" s="451"/>
      <c r="B437" s="204" t="s">
        <v>668</v>
      </c>
      <c r="C437" s="842">
        <v>200000</v>
      </c>
      <c r="D437" s="842"/>
      <c r="E437" s="843">
        <f t="shared" si="28"/>
        <v>30000</v>
      </c>
      <c r="F437" s="842">
        <f t="shared" si="29"/>
        <v>170000</v>
      </c>
      <c r="G437" s="844"/>
      <c r="H437" s="452"/>
    </row>
    <row r="438" spans="1:8" s="453" customFormat="1">
      <c r="A438" s="451"/>
      <c r="B438" s="204" t="s">
        <v>669</v>
      </c>
      <c r="C438" s="842">
        <v>200000</v>
      </c>
      <c r="D438" s="842"/>
      <c r="E438" s="843">
        <f t="shared" si="28"/>
        <v>30000</v>
      </c>
      <c r="F438" s="842">
        <f t="shared" si="29"/>
        <v>170000</v>
      </c>
      <c r="G438" s="844"/>
      <c r="H438" s="452"/>
    </row>
    <row r="439" spans="1:8">
      <c r="A439" s="491" t="s">
        <v>297</v>
      </c>
      <c r="B439" s="884" t="s">
        <v>681</v>
      </c>
      <c r="C439" s="183"/>
      <c r="D439" s="183"/>
      <c r="E439" s="246"/>
      <c r="F439" s="183">
        <v>4000000</v>
      </c>
      <c r="G439" s="182">
        <f>C439</f>
        <v>0</v>
      </c>
      <c r="H439" s="278"/>
    </row>
    <row r="440" spans="1:8">
      <c r="A440" s="491"/>
      <c r="B440" s="761" t="s">
        <v>790</v>
      </c>
      <c r="C440" s="183">
        <v>30000000</v>
      </c>
      <c r="D440" s="183">
        <v>15000000</v>
      </c>
      <c r="E440" s="246"/>
      <c r="F440" s="183">
        <v>15000000</v>
      </c>
      <c r="G440" s="182">
        <f>SUM(D440:F440)</f>
        <v>30000000</v>
      </c>
      <c r="H440" s="278"/>
    </row>
    <row r="441" spans="1:8">
      <c r="A441" s="491" t="s">
        <v>41</v>
      </c>
      <c r="B441" s="808" t="s">
        <v>834</v>
      </c>
      <c r="C441" s="183"/>
      <c r="D441" s="183"/>
      <c r="E441" s="246"/>
      <c r="F441" s="183"/>
      <c r="G441" s="182">
        <f>SUM(C443:C446)</f>
        <v>3800000</v>
      </c>
      <c r="H441" s="278"/>
    </row>
    <row r="442" spans="1:8">
      <c r="A442" s="491"/>
      <c r="B442" s="808" t="s">
        <v>835</v>
      </c>
      <c r="C442" s="183">
        <f>SUM(D442:F442)</f>
        <v>0</v>
      </c>
      <c r="D442" s="183"/>
      <c r="E442" s="246"/>
      <c r="F442" s="183"/>
      <c r="G442" s="182"/>
      <c r="H442" s="278"/>
    </row>
    <row r="443" spans="1:8">
      <c r="A443" s="491"/>
      <c r="B443" s="761" t="s">
        <v>841</v>
      </c>
      <c r="C443" s="183">
        <f>SUM(D443:F443)</f>
        <v>1250000</v>
      </c>
      <c r="D443" s="183"/>
      <c r="E443" s="246"/>
      <c r="F443" s="183">
        <v>1250000</v>
      </c>
      <c r="G443" s="182"/>
      <c r="H443" s="278"/>
    </row>
    <row r="444" spans="1:8" ht="30">
      <c r="A444" s="491"/>
      <c r="B444" s="761" t="s">
        <v>842</v>
      </c>
      <c r="C444" s="183">
        <f>SUM(D444:F444)</f>
        <v>1025000</v>
      </c>
      <c r="D444" s="183"/>
      <c r="E444" s="246"/>
      <c r="F444" s="183">
        <v>1025000</v>
      </c>
      <c r="G444" s="182"/>
      <c r="H444" s="278"/>
    </row>
    <row r="445" spans="1:8">
      <c r="A445" s="491"/>
      <c r="B445" s="808" t="s">
        <v>836</v>
      </c>
      <c r="C445" s="183">
        <f>SUM(D445:F445)</f>
        <v>0</v>
      </c>
      <c r="D445" s="183"/>
      <c r="E445" s="246"/>
      <c r="F445" s="183"/>
      <c r="G445" s="182"/>
      <c r="H445" s="278"/>
    </row>
    <row r="446" spans="1:8" ht="45">
      <c r="A446" s="491"/>
      <c r="B446" s="761" t="s">
        <v>843</v>
      </c>
      <c r="C446" s="183">
        <f>SUM(D446:F446)</f>
        <v>1525000</v>
      </c>
      <c r="D446" s="183"/>
      <c r="E446" s="246"/>
      <c r="F446" s="183">
        <f>3800000-(1250000+1025000)</f>
        <v>1525000</v>
      </c>
      <c r="G446" s="182"/>
      <c r="H446" s="278"/>
    </row>
    <row r="447" spans="1:8" s="316" customFormat="1">
      <c r="A447" s="491" t="s">
        <v>837</v>
      </c>
      <c r="B447" s="512" t="s">
        <v>40</v>
      </c>
      <c r="C447" s="111">
        <v>60000000</v>
      </c>
      <c r="D447" s="111"/>
      <c r="E447" s="402"/>
      <c r="F447" s="111">
        <v>60000000</v>
      </c>
      <c r="G447" s="331">
        <v>60000000</v>
      </c>
      <c r="H447" s="406" t="s">
        <v>39</v>
      </c>
    </row>
    <row r="448" spans="1:8" s="316" customFormat="1" ht="45">
      <c r="A448" s="389" t="s">
        <v>42</v>
      </c>
      <c r="B448" s="722" t="s">
        <v>43</v>
      </c>
      <c r="C448" s="885">
        <v>51000000</v>
      </c>
      <c r="D448" s="885">
        <v>1000000</v>
      </c>
      <c r="E448" s="381"/>
      <c r="F448" s="885">
        <v>50000000</v>
      </c>
      <c r="G448" s="886">
        <f>SUM(D448:F448)</f>
        <v>51000000</v>
      </c>
      <c r="H448" s="408" t="s">
        <v>44</v>
      </c>
    </row>
    <row r="449" spans="1:8" ht="18">
      <c r="A449" s="509" t="s">
        <v>165</v>
      </c>
      <c r="B449" s="464" t="s">
        <v>201</v>
      </c>
      <c r="C449" s="465"/>
      <c r="D449" s="466"/>
      <c r="E449" s="467"/>
      <c r="F449" s="465"/>
      <c r="G449" s="809"/>
      <c r="H449" s="180"/>
    </row>
    <row r="450" spans="1:8" ht="17.25">
      <c r="A450" s="177" t="s">
        <v>163</v>
      </c>
      <c r="B450" s="468" t="s">
        <v>408</v>
      </c>
      <c r="C450" s="469"/>
      <c r="D450" s="469"/>
      <c r="E450" s="470"/>
      <c r="F450" s="471"/>
      <c r="G450" s="472">
        <f>SUM(C452:C460)</f>
        <v>2520000</v>
      </c>
      <c r="H450" s="180"/>
    </row>
    <row r="451" spans="1:8">
      <c r="A451" s="389" t="s">
        <v>147</v>
      </c>
      <c r="B451" s="473" t="s">
        <v>205</v>
      </c>
      <c r="C451" s="474"/>
      <c r="D451" s="474"/>
      <c r="E451" s="475"/>
      <c r="F451" s="476"/>
      <c r="G451" s="477"/>
      <c r="H451" s="390"/>
    </row>
    <row r="452" spans="1:8" ht="30">
      <c r="A452" s="281"/>
      <c r="B452" s="478" t="s">
        <v>791</v>
      </c>
      <c r="C452" s="479">
        <f t="shared" ref="C452:C457" si="30">D452+E452+F452</f>
        <v>300000</v>
      </c>
      <c r="D452" s="479">
        <v>300000</v>
      </c>
      <c r="E452" s="480"/>
      <c r="F452" s="479"/>
      <c r="G452" s="481"/>
      <c r="H452" s="482"/>
    </row>
    <row r="453" spans="1:8" ht="30">
      <c r="A453" s="281"/>
      <c r="B453" s="255" t="s">
        <v>429</v>
      </c>
      <c r="C453" s="483">
        <f t="shared" si="30"/>
        <v>300000</v>
      </c>
      <c r="D453" s="483">
        <v>300000</v>
      </c>
      <c r="E453" s="484"/>
      <c r="F453" s="483"/>
      <c r="G453" s="485"/>
      <c r="H453" s="482"/>
    </row>
    <row r="454" spans="1:8" ht="30">
      <c r="A454" s="281"/>
      <c r="B454" s="255" t="s">
        <v>430</v>
      </c>
      <c r="C454" s="483">
        <f t="shared" si="30"/>
        <v>300000</v>
      </c>
      <c r="D454" s="483">
        <v>300000</v>
      </c>
      <c r="E454" s="484"/>
      <c r="F454" s="483"/>
      <c r="G454" s="485"/>
      <c r="H454" s="482"/>
    </row>
    <row r="455" spans="1:8">
      <c r="A455" s="281"/>
      <c r="B455" s="643" t="s">
        <v>148</v>
      </c>
      <c r="C455" s="490">
        <f t="shared" si="30"/>
        <v>250000</v>
      </c>
      <c r="D455" s="490">
        <v>250000</v>
      </c>
      <c r="E455" s="644"/>
      <c r="F455" s="490"/>
      <c r="G455" s="645"/>
      <c r="H455" s="482"/>
    </row>
    <row r="456" spans="1:8" ht="30">
      <c r="A456" s="281"/>
      <c r="B456" s="642" t="s">
        <v>13</v>
      </c>
      <c r="C456" s="486">
        <f t="shared" si="30"/>
        <v>270000</v>
      </c>
      <c r="D456" s="486">
        <v>270000</v>
      </c>
      <c r="E456" s="487"/>
      <c r="F456" s="486"/>
      <c r="G456" s="488"/>
      <c r="H456" s="482"/>
    </row>
    <row r="457" spans="1:8">
      <c r="A457" s="281"/>
      <c r="B457" s="709" t="s">
        <v>431</v>
      </c>
      <c r="C457" s="486">
        <f t="shared" si="30"/>
        <v>250000</v>
      </c>
      <c r="D457" s="486">
        <v>250000</v>
      </c>
      <c r="E457" s="487"/>
      <c r="F457" s="486"/>
      <c r="G457" s="488"/>
      <c r="H457" s="482"/>
    </row>
    <row r="458" spans="1:8">
      <c r="A458" s="491" t="s">
        <v>149</v>
      </c>
      <c r="B458" s="257" t="s">
        <v>164</v>
      </c>
      <c r="C458" s="486"/>
      <c r="D458" s="486"/>
      <c r="E458" s="487"/>
      <c r="F458" s="486"/>
      <c r="G458" s="488"/>
      <c r="H458" s="482"/>
    </row>
    <row r="459" spans="1:8" ht="30.75" thickBot="1">
      <c r="A459" s="283"/>
      <c r="B459" s="628" t="s">
        <v>432</v>
      </c>
      <c r="C459" s="647">
        <f>D459+E459+F459</f>
        <v>650000</v>
      </c>
      <c r="D459" s="647">
        <v>650000</v>
      </c>
      <c r="E459" s="648"/>
      <c r="F459" s="647"/>
      <c r="G459" s="649"/>
      <c r="H459" s="492"/>
    </row>
    <row r="460" spans="1:8">
      <c r="A460" s="650" t="s">
        <v>150</v>
      </c>
      <c r="B460" s="651" t="s">
        <v>151</v>
      </c>
      <c r="C460" s="652">
        <f>D460+E460+F460</f>
        <v>200000</v>
      </c>
      <c r="D460" s="652">
        <v>200000</v>
      </c>
      <c r="E460" s="653"/>
      <c r="F460" s="652"/>
      <c r="G460" s="654"/>
      <c r="H460" s="564"/>
    </row>
    <row r="461" spans="1:8" ht="36">
      <c r="A461" s="403" t="s">
        <v>224</v>
      </c>
      <c r="B461" s="493" t="s">
        <v>801</v>
      </c>
      <c r="C461" s="494"/>
      <c r="D461" s="89"/>
      <c r="E461" s="284"/>
      <c r="F461" s="89"/>
      <c r="G461" s="495">
        <f>SUM(C462:C532)</f>
        <v>19600000</v>
      </c>
      <c r="H461" s="646"/>
    </row>
    <row r="462" spans="1:8" ht="17.25">
      <c r="A462" s="403" t="s">
        <v>14</v>
      </c>
      <c r="B462" s="496" t="s">
        <v>206</v>
      </c>
      <c r="C462" s="89"/>
      <c r="D462" s="89"/>
      <c r="E462" s="284"/>
      <c r="F462" s="89"/>
      <c r="G462" s="495"/>
      <c r="H462" s="134"/>
    </row>
    <row r="463" spans="1:8" ht="18">
      <c r="A463" s="403" t="s">
        <v>15</v>
      </c>
      <c r="B463" s="497" t="s">
        <v>152</v>
      </c>
      <c r="C463" s="89"/>
      <c r="D463" s="89"/>
      <c r="E463" s="284"/>
      <c r="F463" s="89"/>
      <c r="G463" s="495"/>
      <c r="H463" s="404"/>
    </row>
    <row r="464" spans="1:8" ht="47.25">
      <c r="A464" s="498">
        <v>1</v>
      </c>
      <c r="B464" s="499" t="s">
        <v>433</v>
      </c>
      <c r="C464" s="89">
        <f t="shared" ref="C464:C470" si="31">D464+E464+F464</f>
        <v>2300000</v>
      </c>
      <c r="D464" s="89">
        <v>300000</v>
      </c>
      <c r="E464" s="284"/>
      <c r="F464" s="495">
        <v>2000000</v>
      </c>
      <c r="G464" s="495"/>
      <c r="H464" s="404" t="s">
        <v>276</v>
      </c>
    </row>
    <row r="465" spans="1:8" ht="63">
      <c r="A465" s="498">
        <v>2</v>
      </c>
      <c r="B465" s="499" t="s">
        <v>434</v>
      </c>
      <c r="C465" s="89">
        <f t="shared" si="31"/>
        <v>250000</v>
      </c>
      <c r="D465" s="89">
        <v>50000</v>
      </c>
      <c r="E465" s="284"/>
      <c r="F465" s="89">
        <v>200000</v>
      </c>
      <c r="G465" s="495"/>
      <c r="H465" s="404" t="s">
        <v>154</v>
      </c>
    </row>
    <row r="466" spans="1:8" ht="31.5">
      <c r="A466" s="498">
        <v>3</v>
      </c>
      <c r="B466" s="499" t="s">
        <v>435</v>
      </c>
      <c r="C466" s="89">
        <f t="shared" si="31"/>
        <v>75000</v>
      </c>
      <c r="D466" s="89">
        <v>75000</v>
      </c>
      <c r="E466" s="284"/>
      <c r="F466" s="89"/>
      <c r="G466" s="495"/>
      <c r="H466" s="404"/>
    </row>
    <row r="467" spans="1:8" ht="48" thickBot="1">
      <c r="A467" s="498">
        <v>4</v>
      </c>
      <c r="B467" s="805" t="s">
        <v>436</v>
      </c>
      <c r="C467" s="89">
        <f t="shared" si="31"/>
        <v>150000</v>
      </c>
      <c r="D467" s="89">
        <v>150000</v>
      </c>
      <c r="E467" s="284"/>
      <c r="F467" s="89"/>
      <c r="G467" s="495"/>
      <c r="H467" s="404"/>
    </row>
    <row r="468" spans="1:8" ht="79.5" thickBot="1">
      <c r="A468" s="498">
        <v>5</v>
      </c>
      <c r="B468" s="806" t="s">
        <v>437</v>
      </c>
      <c r="C468" s="89">
        <f t="shared" si="31"/>
        <v>400000</v>
      </c>
      <c r="D468" s="89">
        <v>150000</v>
      </c>
      <c r="E468" s="284"/>
      <c r="F468" s="89">
        <v>250000</v>
      </c>
      <c r="G468" s="495"/>
      <c r="H468" s="404" t="s">
        <v>154</v>
      </c>
    </row>
    <row r="469" spans="1:8" ht="120">
      <c r="A469" s="498">
        <v>6</v>
      </c>
      <c r="B469" s="804" t="s">
        <v>438</v>
      </c>
      <c r="C469" s="89">
        <f t="shared" si="31"/>
        <v>620000</v>
      </c>
      <c r="D469" s="89">
        <v>220000</v>
      </c>
      <c r="E469" s="284"/>
      <c r="F469" s="89">
        <v>400000</v>
      </c>
      <c r="G469" s="495"/>
      <c r="H469" s="404" t="s">
        <v>154</v>
      </c>
    </row>
    <row r="470" spans="1:8" ht="31.5">
      <c r="A470" s="498">
        <v>5</v>
      </c>
      <c r="B470" s="500" t="s">
        <v>439</v>
      </c>
      <c r="C470" s="89">
        <f t="shared" si="31"/>
        <v>150000</v>
      </c>
      <c r="D470" s="89">
        <v>150000</v>
      </c>
      <c r="E470" s="284"/>
      <c r="F470" s="89"/>
      <c r="G470" s="495"/>
      <c r="H470" s="404"/>
    </row>
    <row r="471" spans="1:8" ht="18">
      <c r="A471" s="403" t="s">
        <v>16</v>
      </c>
      <c r="B471" s="497" t="s">
        <v>153</v>
      </c>
      <c r="C471" s="89"/>
      <c r="D471" s="89"/>
      <c r="E471" s="284"/>
      <c r="F471" s="89"/>
      <c r="G471" s="495"/>
      <c r="H471" s="404"/>
    </row>
    <row r="472" spans="1:8" ht="16.5" thickBot="1">
      <c r="A472" s="498">
        <v>1</v>
      </c>
      <c r="B472" s="566" t="s">
        <v>440</v>
      </c>
      <c r="C472" s="567">
        <f>D472+E472+F472</f>
        <v>300000</v>
      </c>
      <c r="D472" s="567">
        <v>100000</v>
      </c>
      <c r="E472" s="568"/>
      <c r="F472" s="567">
        <v>200000</v>
      </c>
      <c r="G472" s="569"/>
      <c r="H472" s="745" t="s">
        <v>441</v>
      </c>
    </row>
    <row r="473" spans="1:8" ht="63.75" thickBot="1">
      <c r="A473" s="565">
        <v>2</v>
      </c>
      <c r="B473" s="571" t="s">
        <v>442</v>
      </c>
      <c r="C473" s="572">
        <f>D473+E473+F473</f>
        <v>250000</v>
      </c>
      <c r="D473" s="572">
        <v>50000</v>
      </c>
      <c r="E473" s="573"/>
      <c r="F473" s="572">
        <v>200000</v>
      </c>
      <c r="G473" s="574"/>
      <c r="H473" s="404" t="s">
        <v>209</v>
      </c>
    </row>
    <row r="474" spans="1:8" ht="31.5">
      <c r="A474" s="570">
        <v>3</v>
      </c>
      <c r="B474" s="499" t="s">
        <v>443</v>
      </c>
      <c r="C474" s="89">
        <f>D474+E474+F474</f>
        <v>50000</v>
      </c>
      <c r="D474" s="89">
        <v>50000</v>
      </c>
      <c r="E474" s="284"/>
      <c r="F474" s="89"/>
      <c r="G474" s="495"/>
      <c r="H474" s="404"/>
    </row>
    <row r="475" spans="1:8" ht="32.25" thickBot="1">
      <c r="A475" s="498">
        <v>4</v>
      </c>
      <c r="B475" s="566" t="s">
        <v>444</v>
      </c>
      <c r="C475" s="567">
        <f>D475+E475+F475</f>
        <v>250000</v>
      </c>
      <c r="D475" s="567">
        <v>250000</v>
      </c>
      <c r="E475" s="568"/>
      <c r="F475" s="567"/>
      <c r="G475" s="569"/>
      <c r="H475" s="655"/>
    </row>
    <row r="476" spans="1:8" ht="19.5">
      <c r="A476" s="656" t="s">
        <v>17</v>
      </c>
      <c r="B476" s="657" t="s">
        <v>155</v>
      </c>
      <c r="C476" s="572"/>
      <c r="D476" s="572"/>
      <c r="E476" s="573"/>
      <c r="F476" s="572"/>
      <c r="G476" s="574"/>
      <c r="H476" s="658"/>
    </row>
    <row r="477" spans="1:8" ht="31.5">
      <c r="A477" s="498">
        <v>1</v>
      </c>
      <c r="B477" s="499" t="s">
        <v>445</v>
      </c>
      <c r="C477" s="89">
        <f t="shared" ref="C477:C485" si="32">D477+E477+F477</f>
        <v>650000</v>
      </c>
      <c r="D477" s="89">
        <v>150000</v>
      </c>
      <c r="E477" s="284"/>
      <c r="F477" s="89">
        <v>500000</v>
      </c>
      <c r="G477" s="495"/>
      <c r="H477" s="404" t="s">
        <v>156</v>
      </c>
    </row>
    <row r="478" spans="1:8" ht="31.5">
      <c r="A478" s="498">
        <v>2</v>
      </c>
      <c r="B478" s="499" t="s">
        <v>157</v>
      </c>
      <c r="C478" s="89">
        <f t="shared" si="32"/>
        <v>150000</v>
      </c>
      <c r="D478" s="89"/>
      <c r="E478" s="284"/>
      <c r="F478" s="89">
        <v>150000</v>
      </c>
      <c r="G478" s="495"/>
      <c r="H478" s="404" t="s">
        <v>156</v>
      </c>
    </row>
    <row r="479" spans="1:8" ht="31.5">
      <c r="A479" s="498">
        <v>3</v>
      </c>
      <c r="B479" s="499" t="s">
        <v>277</v>
      </c>
      <c r="C479" s="89">
        <f t="shared" si="32"/>
        <v>110000</v>
      </c>
      <c r="D479" s="89">
        <v>110000</v>
      </c>
      <c r="E479" s="284"/>
      <c r="F479" s="89"/>
      <c r="G479" s="495"/>
      <c r="H479" s="404"/>
    </row>
    <row r="480" spans="1:8" ht="31.5">
      <c r="A480" s="498">
        <v>4</v>
      </c>
      <c r="B480" s="499" t="s">
        <v>278</v>
      </c>
      <c r="C480" s="89">
        <f t="shared" si="32"/>
        <v>40000</v>
      </c>
      <c r="D480" s="89">
        <v>40000</v>
      </c>
      <c r="E480" s="284"/>
      <c r="F480" s="89"/>
      <c r="G480" s="495"/>
      <c r="H480" s="404"/>
    </row>
    <row r="481" spans="1:8" ht="19.5">
      <c r="A481" s="403" t="s">
        <v>18</v>
      </c>
      <c r="B481" s="501" t="s">
        <v>158</v>
      </c>
      <c r="C481" s="89"/>
      <c r="D481" s="89"/>
      <c r="E481" s="284"/>
      <c r="F481" s="89"/>
      <c r="G481" s="495"/>
      <c r="H481" s="404"/>
    </row>
    <row r="482" spans="1:8" ht="31.5">
      <c r="A482" s="498">
        <v>1</v>
      </c>
      <c r="B482" s="502" t="s">
        <v>279</v>
      </c>
      <c r="C482" s="89">
        <f t="shared" si="32"/>
        <v>250000</v>
      </c>
      <c r="D482" s="89">
        <v>0</v>
      </c>
      <c r="E482" s="284"/>
      <c r="F482" s="89">
        <v>250000</v>
      </c>
      <c r="G482" s="495"/>
      <c r="H482" s="745" t="s">
        <v>441</v>
      </c>
    </row>
    <row r="483" spans="1:8" ht="47.25">
      <c r="A483" s="498">
        <v>2</v>
      </c>
      <c r="B483" s="502" t="s">
        <v>446</v>
      </c>
      <c r="C483" s="89">
        <f t="shared" si="32"/>
        <v>250000</v>
      </c>
      <c r="D483" s="89">
        <v>50000</v>
      </c>
      <c r="E483" s="284"/>
      <c r="F483" s="89">
        <v>200000</v>
      </c>
      <c r="G483" s="495"/>
      <c r="H483" s="404" t="s">
        <v>159</v>
      </c>
    </row>
    <row r="484" spans="1:8" ht="31.5">
      <c r="A484" s="498">
        <v>3</v>
      </c>
      <c r="B484" s="499" t="s">
        <v>447</v>
      </c>
      <c r="C484" s="89">
        <f t="shared" si="32"/>
        <v>135000</v>
      </c>
      <c r="D484" s="89">
        <v>0</v>
      </c>
      <c r="E484" s="284"/>
      <c r="F484" s="89">
        <v>135000</v>
      </c>
      <c r="G484" s="495"/>
      <c r="H484" s="745" t="s">
        <v>441</v>
      </c>
    </row>
    <row r="485" spans="1:8" ht="31.5">
      <c r="A485" s="498">
        <v>4</v>
      </c>
      <c r="B485" s="499" t="s">
        <v>160</v>
      </c>
      <c r="C485" s="89">
        <f t="shared" si="32"/>
        <v>75000</v>
      </c>
      <c r="D485" s="89">
        <v>75000</v>
      </c>
      <c r="E485" s="284"/>
      <c r="F485" s="89"/>
      <c r="G485" s="495"/>
      <c r="H485" s="404"/>
    </row>
    <row r="486" spans="1:8" ht="22.5">
      <c r="A486" s="403" t="s">
        <v>802</v>
      </c>
      <c r="B486" s="503" t="s">
        <v>97</v>
      </c>
      <c r="C486" s="89"/>
      <c r="D486" s="89"/>
      <c r="E486" s="284"/>
      <c r="F486" s="89"/>
      <c r="G486" s="495"/>
      <c r="H486" s="404"/>
    </row>
    <row r="487" spans="1:8" ht="18">
      <c r="A487" s="403" t="s">
        <v>803</v>
      </c>
      <c r="B487" s="504" t="s">
        <v>152</v>
      </c>
      <c r="C487" s="89"/>
      <c r="D487" s="89"/>
      <c r="E487" s="284"/>
      <c r="F487" s="89"/>
      <c r="G487" s="495"/>
      <c r="H487" s="404"/>
    </row>
    <row r="488" spans="1:8" ht="31.5">
      <c r="A488" s="498">
        <v>1</v>
      </c>
      <c r="B488" s="505" t="s">
        <v>448</v>
      </c>
      <c r="C488" s="89">
        <f t="shared" ref="C488:C499" si="33">D488+E488+F488</f>
        <v>200000</v>
      </c>
      <c r="D488" s="89">
        <v>0</v>
      </c>
      <c r="E488" s="284"/>
      <c r="F488" s="495">
        <v>200000</v>
      </c>
      <c r="G488" s="495"/>
      <c r="H488" s="745" t="s">
        <v>441</v>
      </c>
    </row>
    <row r="489" spans="1:8" ht="78.75">
      <c r="A489" s="905">
        <v>2</v>
      </c>
      <c r="B489" s="906" t="s">
        <v>449</v>
      </c>
      <c r="C489" s="494">
        <f t="shared" si="33"/>
        <v>300000</v>
      </c>
      <c r="D489" s="494">
        <v>100000</v>
      </c>
      <c r="E489" s="907"/>
      <c r="F489" s="494">
        <v>200000</v>
      </c>
      <c r="G489" s="908"/>
      <c r="H489" s="134" t="s">
        <v>159</v>
      </c>
    </row>
    <row r="490" spans="1:8" ht="47.25">
      <c r="A490" s="498">
        <v>3</v>
      </c>
      <c r="B490" s="505" t="s">
        <v>450</v>
      </c>
      <c r="C490" s="89">
        <f t="shared" si="33"/>
        <v>400000</v>
      </c>
      <c r="D490" s="89">
        <v>200000</v>
      </c>
      <c r="E490" s="284"/>
      <c r="F490" s="89">
        <v>200000</v>
      </c>
      <c r="G490" s="495"/>
      <c r="H490" s="404" t="s">
        <v>360</v>
      </c>
    </row>
    <row r="491" spans="1:8" ht="47.25">
      <c r="A491" s="498"/>
      <c r="B491" s="505" t="s">
        <v>451</v>
      </c>
      <c r="C491" s="89">
        <f t="shared" si="33"/>
        <v>450000</v>
      </c>
      <c r="D491" s="89">
        <v>50000</v>
      </c>
      <c r="E491" s="284"/>
      <c r="F491" s="89">
        <v>400000</v>
      </c>
      <c r="G491" s="495"/>
      <c r="H491" s="745" t="s">
        <v>441</v>
      </c>
    </row>
    <row r="492" spans="1:8" ht="63">
      <c r="A492" s="498">
        <v>4</v>
      </c>
      <c r="B492" s="505" t="s">
        <v>280</v>
      </c>
      <c r="C492" s="89">
        <f t="shared" si="33"/>
        <v>150000</v>
      </c>
      <c r="D492" s="89">
        <v>150000</v>
      </c>
      <c r="E492" s="284"/>
      <c r="F492" s="89"/>
      <c r="G492" s="495"/>
      <c r="H492" s="404"/>
    </row>
    <row r="493" spans="1:8" ht="15.75">
      <c r="A493" s="498">
        <v>5</v>
      </c>
      <c r="B493" s="505" t="s">
        <v>281</v>
      </c>
      <c r="C493" s="89">
        <f t="shared" si="33"/>
        <v>100000</v>
      </c>
      <c r="D493" s="89">
        <v>50000</v>
      </c>
      <c r="E493" s="284"/>
      <c r="F493" s="89">
        <v>50000</v>
      </c>
      <c r="G493" s="495"/>
      <c r="H493" s="404" t="s">
        <v>209</v>
      </c>
    </row>
    <row r="494" spans="1:8" ht="18">
      <c r="A494" s="403" t="s">
        <v>804</v>
      </c>
      <c r="B494" s="504" t="s">
        <v>153</v>
      </c>
      <c r="C494" s="89"/>
      <c r="D494" s="89"/>
      <c r="E494" s="284"/>
      <c r="F494" s="89"/>
      <c r="G494" s="495"/>
      <c r="H494" s="404"/>
    </row>
    <row r="495" spans="1:8" ht="31.5">
      <c r="A495" s="498">
        <v>1</v>
      </c>
      <c r="B495" s="500" t="s">
        <v>361</v>
      </c>
      <c r="C495" s="89">
        <f t="shared" si="33"/>
        <v>60000</v>
      </c>
      <c r="D495" s="89">
        <v>60000</v>
      </c>
      <c r="E495" s="284"/>
      <c r="F495" s="89"/>
      <c r="G495" s="495"/>
      <c r="H495" s="404"/>
    </row>
    <row r="496" spans="1:8" ht="47.25">
      <c r="A496" s="498">
        <v>2</v>
      </c>
      <c r="B496" s="500" t="s">
        <v>282</v>
      </c>
      <c r="C496" s="89">
        <f t="shared" si="33"/>
        <v>300000</v>
      </c>
      <c r="D496" s="89"/>
      <c r="E496" s="284"/>
      <c r="F496" s="89">
        <v>300000</v>
      </c>
      <c r="G496" s="495"/>
      <c r="H496" s="404" t="s">
        <v>159</v>
      </c>
    </row>
    <row r="497" spans="1:8" ht="15.75">
      <c r="A497" s="498">
        <v>3</v>
      </c>
      <c r="B497" s="500" t="s">
        <v>452</v>
      </c>
      <c r="C497" s="89">
        <f t="shared" si="33"/>
        <v>200000</v>
      </c>
      <c r="D497" s="89">
        <v>200000</v>
      </c>
      <c r="E497" s="284"/>
      <c r="F497" s="89"/>
      <c r="G497" s="495"/>
      <c r="H497" s="404"/>
    </row>
    <row r="498" spans="1:8" ht="72.75">
      <c r="A498" s="498">
        <v>4</v>
      </c>
      <c r="B498" s="500" t="s">
        <v>453</v>
      </c>
      <c r="C498" s="89">
        <f t="shared" si="33"/>
        <v>400000</v>
      </c>
      <c r="D498" s="89">
        <v>0</v>
      </c>
      <c r="E498" s="284"/>
      <c r="F498" s="89">
        <v>400000</v>
      </c>
      <c r="G498" s="495"/>
      <c r="H498" s="404" t="s">
        <v>454</v>
      </c>
    </row>
    <row r="499" spans="1:8" ht="31.5">
      <c r="A499" s="498">
        <v>3</v>
      </c>
      <c r="B499" s="505" t="s">
        <v>362</v>
      </c>
      <c r="C499" s="89">
        <f t="shared" si="33"/>
        <v>50000</v>
      </c>
      <c r="D499" s="90">
        <v>50000</v>
      </c>
      <c r="E499" s="284"/>
      <c r="F499" s="89"/>
      <c r="G499" s="495"/>
      <c r="H499" s="404"/>
    </row>
    <row r="500" spans="1:8" ht="18">
      <c r="A500" s="403" t="s">
        <v>805</v>
      </c>
      <c r="B500" s="504" t="s">
        <v>155</v>
      </c>
      <c r="C500" s="89"/>
      <c r="D500" s="89"/>
      <c r="E500" s="284"/>
      <c r="F500" s="89"/>
      <c r="G500" s="495"/>
      <c r="H500" s="404"/>
    </row>
    <row r="501" spans="1:8" ht="31.5">
      <c r="A501" s="498">
        <v>1</v>
      </c>
      <c r="B501" s="505" t="s">
        <v>283</v>
      </c>
      <c r="C501" s="89">
        <f>D501+E501+F501</f>
        <v>400000</v>
      </c>
      <c r="D501" s="89">
        <v>400000</v>
      </c>
      <c r="E501" s="284"/>
      <c r="F501" s="89"/>
      <c r="G501" s="495"/>
      <c r="H501" s="404"/>
    </row>
    <row r="502" spans="1:8" ht="31.5">
      <c r="A502" s="498">
        <v>2</v>
      </c>
      <c r="B502" s="505" t="s">
        <v>455</v>
      </c>
      <c r="C502" s="89">
        <f>D502+E502+F502</f>
        <v>150000</v>
      </c>
      <c r="D502" s="89">
        <v>50000</v>
      </c>
      <c r="E502" s="284"/>
      <c r="F502" s="89">
        <v>100000</v>
      </c>
      <c r="G502" s="495"/>
      <c r="H502" s="404" t="s">
        <v>156</v>
      </c>
    </row>
    <row r="503" spans="1:8" ht="63">
      <c r="A503" s="498">
        <v>3</v>
      </c>
      <c r="B503" s="499" t="s">
        <v>456</v>
      </c>
      <c r="C503" s="89">
        <f>D503+E503+F503</f>
        <v>384000</v>
      </c>
      <c r="D503" s="89">
        <v>264000</v>
      </c>
      <c r="E503" s="284"/>
      <c r="F503" s="89">
        <v>120000</v>
      </c>
      <c r="G503" s="495"/>
      <c r="H503" s="404" t="s">
        <v>156</v>
      </c>
    </row>
    <row r="504" spans="1:8" ht="31.5">
      <c r="A504" s="498">
        <v>4</v>
      </c>
      <c r="B504" s="505" t="s">
        <v>284</v>
      </c>
      <c r="C504" s="89">
        <f>D504+E504+F504</f>
        <v>150000</v>
      </c>
      <c r="D504" s="89">
        <v>150000</v>
      </c>
      <c r="E504" s="284"/>
      <c r="F504" s="89"/>
      <c r="G504" s="495"/>
      <c r="H504" s="404"/>
    </row>
    <row r="505" spans="1:8" ht="19.5" thickBot="1">
      <c r="A505" s="660" t="s">
        <v>806</v>
      </c>
      <c r="B505" s="661" t="s">
        <v>457</v>
      </c>
      <c r="C505" s="567"/>
      <c r="D505" s="567"/>
      <c r="E505" s="568"/>
      <c r="F505" s="567"/>
      <c r="G505" s="569"/>
      <c r="H505" s="655"/>
    </row>
    <row r="506" spans="1:8" ht="47.25">
      <c r="A506" s="570">
        <v>1</v>
      </c>
      <c r="B506" s="662" t="s">
        <v>285</v>
      </c>
      <c r="C506" s="572">
        <f>D506+E506+F506</f>
        <v>384000</v>
      </c>
      <c r="D506" s="572">
        <v>384000</v>
      </c>
      <c r="E506" s="573"/>
      <c r="F506" s="572"/>
      <c r="G506" s="574"/>
      <c r="H506" s="658"/>
    </row>
    <row r="507" spans="1:8" ht="31.5">
      <c r="A507" s="498">
        <v>2</v>
      </c>
      <c r="B507" s="746" t="s">
        <v>458</v>
      </c>
      <c r="C507" s="89">
        <f>D507+E507+F507</f>
        <v>200000</v>
      </c>
      <c r="D507" s="89">
        <v>200000</v>
      </c>
      <c r="E507" s="284"/>
      <c r="F507" s="89"/>
      <c r="G507" s="495"/>
      <c r="H507" s="404"/>
    </row>
    <row r="508" spans="1:8" ht="63">
      <c r="A508" s="498">
        <v>3</v>
      </c>
      <c r="B508" s="500" t="s">
        <v>286</v>
      </c>
      <c r="C508" s="89">
        <f t="shared" ref="C508:C518" si="34">D508+E508+F508</f>
        <v>150000</v>
      </c>
      <c r="D508" s="89">
        <v>150000</v>
      </c>
      <c r="E508" s="284"/>
      <c r="F508" s="89"/>
      <c r="G508" s="495"/>
      <c r="H508" s="404"/>
    </row>
    <row r="509" spans="1:8" ht="78.75">
      <c r="A509" s="498">
        <v>4</v>
      </c>
      <c r="B509" s="505" t="s">
        <v>459</v>
      </c>
      <c r="C509" s="89">
        <f t="shared" si="34"/>
        <v>96000</v>
      </c>
      <c r="D509" s="89">
        <v>96000</v>
      </c>
      <c r="E509" s="284"/>
      <c r="F509" s="89"/>
      <c r="G509" s="495"/>
      <c r="H509" s="404"/>
    </row>
    <row r="510" spans="1:8" ht="15.75">
      <c r="A510" s="498">
        <v>5</v>
      </c>
      <c r="B510" s="505" t="s">
        <v>460</v>
      </c>
      <c r="C510" s="89">
        <f t="shared" si="34"/>
        <v>330000</v>
      </c>
      <c r="D510" s="89">
        <v>150000</v>
      </c>
      <c r="E510" s="284"/>
      <c r="F510" s="89">
        <v>180000</v>
      </c>
      <c r="G510" s="495"/>
      <c r="H510" s="404" t="s">
        <v>154</v>
      </c>
    </row>
    <row r="511" spans="1:8" ht="15.75">
      <c r="A511" s="498">
        <v>6</v>
      </c>
      <c r="B511" s="505" t="s">
        <v>461</v>
      </c>
      <c r="C511" s="89">
        <f t="shared" si="34"/>
        <v>300000</v>
      </c>
      <c r="D511" s="89">
        <v>100000</v>
      </c>
      <c r="E511" s="284"/>
      <c r="F511" s="89">
        <v>200000</v>
      </c>
      <c r="G511" s="495"/>
      <c r="H511" s="745" t="s">
        <v>441</v>
      </c>
    </row>
    <row r="512" spans="1:8" ht="31.5">
      <c r="A512" s="498">
        <v>7</v>
      </c>
      <c r="B512" s="505" t="s">
        <v>462</v>
      </c>
      <c r="C512" s="89">
        <f t="shared" si="34"/>
        <v>50000</v>
      </c>
      <c r="D512" s="89">
        <v>50000</v>
      </c>
      <c r="E512" s="284"/>
      <c r="F512" s="89"/>
      <c r="G512" s="495"/>
      <c r="H512" s="404"/>
    </row>
    <row r="513" spans="1:8" ht="31.5">
      <c r="A513" s="498">
        <v>8</v>
      </c>
      <c r="B513" s="505" t="s">
        <v>463</v>
      </c>
      <c r="C513" s="89">
        <f t="shared" si="34"/>
        <v>75000</v>
      </c>
      <c r="D513" s="89">
        <v>75000</v>
      </c>
      <c r="E513" s="284"/>
      <c r="F513" s="89"/>
      <c r="G513" s="495"/>
      <c r="H513" s="404"/>
    </row>
    <row r="514" spans="1:8" ht="33">
      <c r="A514" s="498">
        <v>9</v>
      </c>
      <c r="B514" s="500" t="s">
        <v>464</v>
      </c>
      <c r="C514" s="89">
        <f>D514+E514+F514</f>
        <v>300000</v>
      </c>
      <c r="D514" s="89">
        <v>100000</v>
      </c>
      <c r="E514" s="284"/>
      <c r="F514" s="89">
        <v>200000</v>
      </c>
      <c r="G514" s="495"/>
      <c r="H514" s="404" t="s">
        <v>465</v>
      </c>
    </row>
    <row r="515" spans="1:8" ht="31.5">
      <c r="A515" s="498">
        <v>10</v>
      </c>
      <c r="B515" s="505" t="s">
        <v>466</v>
      </c>
      <c r="C515" s="89">
        <f t="shared" si="34"/>
        <v>250000</v>
      </c>
      <c r="D515" s="89">
        <v>250000</v>
      </c>
      <c r="E515" s="284"/>
      <c r="F515" s="89"/>
      <c r="G515" s="495"/>
      <c r="H515" s="404"/>
    </row>
    <row r="516" spans="1:8" ht="31.5">
      <c r="A516" s="498">
        <v>11</v>
      </c>
      <c r="B516" s="505" t="s">
        <v>826</v>
      </c>
      <c r="C516" s="89">
        <f t="shared" si="34"/>
        <v>100000</v>
      </c>
      <c r="D516" s="89">
        <v>100000</v>
      </c>
      <c r="E516" s="284"/>
      <c r="F516" s="89"/>
      <c r="G516" s="495"/>
      <c r="H516" s="404"/>
    </row>
    <row r="517" spans="1:8" ht="47.25">
      <c r="A517" s="498">
        <v>12</v>
      </c>
      <c r="B517" s="505" t="s">
        <v>467</v>
      </c>
      <c r="C517" s="89">
        <f t="shared" si="34"/>
        <v>300000</v>
      </c>
      <c r="D517" s="89">
        <v>300000</v>
      </c>
      <c r="E517" s="284"/>
      <c r="F517" s="89"/>
      <c r="G517" s="495"/>
      <c r="H517" s="404"/>
    </row>
    <row r="518" spans="1:8" ht="63">
      <c r="A518" s="498">
        <v>13</v>
      </c>
      <c r="B518" s="505" t="s">
        <v>468</v>
      </c>
      <c r="C518" s="89">
        <f t="shared" si="34"/>
        <v>755000</v>
      </c>
      <c r="D518" s="89">
        <v>260000</v>
      </c>
      <c r="E518" s="284"/>
      <c r="F518" s="89">
        <v>495000</v>
      </c>
      <c r="G518" s="495"/>
      <c r="H518" s="745" t="s">
        <v>441</v>
      </c>
    </row>
    <row r="519" spans="1:8" ht="78.75">
      <c r="A519" s="776">
        <v>14</v>
      </c>
      <c r="B519" s="500" t="s">
        <v>469</v>
      </c>
      <c r="C519" s="89">
        <f>D519+E519+F519</f>
        <v>550000</v>
      </c>
      <c r="D519" s="89">
        <v>50000</v>
      </c>
      <c r="E519" s="284"/>
      <c r="F519" s="89">
        <v>500000</v>
      </c>
      <c r="G519" s="495"/>
      <c r="H519" s="404" t="s">
        <v>470</v>
      </c>
    </row>
    <row r="520" spans="1:8" ht="22.5">
      <c r="A520" s="403" t="s">
        <v>807</v>
      </c>
      <c r="B520" s="506" t="s">
        <v>235</v>
      </c>
      <c r="C520" s="90"/>
      <c r="D520" s="90"/>
      <c r="E520" s="286"/>
      <c r="F520" s="90"/>
      <c r="G520" s="287"/>
      <c r="H520" s="507"/>
    </row>
    <row r="521" spans="1:8" ht="19.5">
      <c r="A521" s="403" t="s">
        <v>809</v>
      </c>
      <c r="B521" s="508" t="s">
        <v>152</v>
      </c>
      <c r="C521" s="280"/>
      <c r="D521" s="280"/>
      <c r="F521" s="280"/>
      <c r="G521" s="280"/>
      <c r="H521" s="280"/>
    </row>
    <row r="522" spans="1:8" ht="47.25">
      <c r="A522" s="498">
        <v>1</v>
      </c>
      <c r="B522" s="505" t="s">
        <v>364</v>
      </c>
      <c r="C522" s="89">
        <f>D522+E522+F522</f>
        <v>341000</v>
      </c>
      <c r="D522" s="90">
        <v>41000</v>
      </c>
      <c r="E522" s="286"/>
      <c r="F522" s="90">
        <v>300000</v>
      </c>
      <c r="G522" s="287"/>
      <c r="H522" s="404" t="s">
        <v>471</v>
      </c>
    </row>
    <row r="523" spans="1:8" ht="32.25" thickBot="1">
      <c r="A523" s="777">
        <v>2</v>
      </c>
      <c r="B523" s="505" t="s">
        <v>365</v>
      </c>
      <c r="C523" s="89">
        <f>D523+E523+F523</f>
        <v>250000</v>
      </c>
      <c r="D523" s="90"/>
      <c r="E523" s="286"/>
      <c r="F523" s="90">
        <v>250000</v>
      </c>
      <c r="G523" s="287"/>
      <c r="H523" s="404" t="s">
        <v>209</v>
      </c>
    </row>
    <row r="524" spans="1:8" ht="20.25" thickBot="1">
      <c r="A524" s="403" t="s">
        <v>808</v>
      </c>
      <c r="B524" s="663" t="s">
        <v>472</v>
      </c>
      <c r="C524" s="664"/>
      <c r="D524" s="664"/>
      <c r="E524" s="665"/>
      <c r="F524" s="664"/>
      <c r="G524" s="666"/>
      <c r="H524" s="667"/>
    </row>
    <row r="525" spans="1:8" ht="47.25">
      <c r="A525" s="498">
        <v>1</v>
      </c>
      <c r="B525" s="659" t="s">
        <v>366</v>
      </c>
      <c r="C525" s="668">
        <f>D525+E525+F525</f>
        <v>100000</v>
      </c>
      <c r="D525" s="668">
        <v>100000</v>
      </c>
      <c r="E525" s="584"/>
      <c r="F525" s="668"/>
      <c r="G525" s="669"/>
      <c r="H525" s="670"/>
    </row>
    <row r="526" spans="1:8" ht="63">
      <c r="A526" s="778">
        <v>2</v>
      </c>
      <c r="B526" s="505" t="s">
        <v>473</v>
      </c>
      <c r="C526" s="90">
        <f>D526+E526+F526</f>
        <v>500000</v>
      </c>
      <c r="D526" s="90">
        <v>200000</v>
      </c>
      <c r="E526" s="286"/>
      <c r="F526" s="90">
        <v>300000</v>
      </c>
      <c r="G526" s="287"/>
      <c r="H526" s="747" t="s">
        <v>441</v>
      </c>
    </row>
    <row r="527" spans="1:8" ht="15.75">
      <c r="A527" s="748"/>
      <c r="B527" s="749"/>
      <c r="C527" s="90"/>
      <c r="D527" s="90"/>
      <c r="E527" s="286"/>
      <c r="F527" s="90"/>
      <c r="G527" s="750"/>
      <c r="H527" s="751"/>
    </row>
    <row r="528" spans="1:8" ht="15.75">
      <c r="A528" s="403" t="s">
        <v>810</v>
      </c>
      <c r="B528" s="904" t="s">
        <v>811</v>
      </c>
      <c r="C528" s="752"/>
      <c r="D528" s="752"/>
      <c r="E528" s="224"/>
      <c r="F528" s="81"/>
      <c r="G528" s="241"/>
      <c r="H528" s="753"/>
    </row>
    <row r="529" spans="1:8" ht="99" customHeight="1">
      <c r="A529" s="779">
        <v>1</v>
      </c>
      <c r="B529" s="754" t="s">
        <v>827</v>
      </c>
      <c r="C529" s="90">
        <f>D529+E529+F529</f>
        <v>1750000</v>
      </c>
      <c r="D529" s="81"/>
      <c r="E529" s="224"/>
      <c r="F529" s="81">
        <v>1750000</v>
      </c>
      <c r="G529" s="241"/>
      <c r="H529" s="747" t="s">
        <v>441</v>
      </c>
    </row>
    <row r="530" spans="1:8" ht="19.5" customHeight="1">
      <c r="A530" s="779">
        <v>2</v>
      </c>
      <c r="B530" s="755" t="s">
        <v>474</v>
      </c>
      <c r="C530" s="90">
        <f>D530+E530+F530</f>
        <v>570000</v>
      </c>
      <c r="D530" s="81">
        <v>200000</v>
      </c>
      <c r="E530" s="224"/>
      <c r="F530" s="81">
        <v>370000</v>
      </c>
      <c r="G530" s="241"/>
      <c r="H530" s="747" t="s">
        <v>441</v>
      </c>
    </row>
    <row r="531" spans="1:8" ht="48.75">
      <c r="A531" s="779">
        <v>3</v>
      </c>
      <c r="B531" s="757" t="s">
        <v>812</v>
      </c>
      <c r="C531" s="90">
        <f>D531+E531+F531</f>
        <v>2100000</v>
      </c>
      <c r="D531" s="240"/>
      <c r="E531" s="224"/>
      <c r="F531" s="81">
        <v>2100000</v>
      </c>
      <c r="G531" s="241"/>
      <c r="H531" s="756" t="s">
        <v>475</v>
      </c>
    </row>
    <row r="532" spans="1:8" s="280" customFormat="1" ht="18" thickBot="1">
      <c r="A532" s="223"/>
      <c r="B532" s="757"/>
      <c r="C532" s="90">
        <f>D532+E532+F532</f>
        <v>0</v>
      </c>
      <c r="D532" s="240"/>
      <c r="E532" s="224"/>
      <c r="F532" s="81"/>
      <c r="G532" s="241"/>
      <c r="H532" s="758"/>
    </row>
    <row r="533" spans="1:8" s="285" customFormat="1" ht="18">
      <c r="A533" s="288" t="s">
        <v>330</v>
      </c>
      <c r="B533" s="694" t="s">
        <v>298</v>
      </c>
      <c r="C533" s="91"/>
      <c r="D533" s="91"/>
      <c r="E533" s="289"/>
      <c r="F533" s="91"/>
      <c r="G533" s="290">
        <f>SUM(C534:C543)</f>
        <v>655000</v>
      </c>
      <c r="H533" s="405"/>
    </row>
    <row r="534" spans="1:8" s="285" customFormat="1">
      <c r="A534" s="288" t="s">
        <v>331</v>
      </c>
      <c r="B534" s="704" t="s">
        <v>367</v>
      </c>
      <c r="C534" s="872"/>
      <c r="D534" s="872"/>
      <c r="E534" s="289"/>
      <c r="F534" s="91"/>
      <c r="G534" s="290"/>
      <c r="H534" s="406"/>
    </row>
    <row r="535" spans="1:8" s="285" customFormat="1">
      <c r="A535" s="291"/>
      <c r="B535" s="709" t="s">
        <v>225</v>
      </c>
      <c r="C535" s="872">
        <v>75000</v>
      </c>
      <c r="D535" s="872">
        <f>C535</f>
        <v>75000</v>
      </c>
      <c r="E535" s="289"/>
      <c r="F535" s="91"/>
      <c r="G535" s="290"/>
      <c r="H535" s="406"/>
    </row>
    <row r="536" spans="1:8" s="285" customFormat="1">
      <c r="A536" s="291"/>
      <c r="B536" s="709" t="s">
        <v>299</v>
      </c>
      <c r="C536" s="872">
        <v>100000</v>
      </c>
      <c r="D536" s="872">
        <f t="shared" ref="D536:D543" si="35">C536</f>
        <v>100000</v>
      </c>
      <c r="E536" s="289"/>
      <c r="F536" s="91"/>
      <c r="G536" s="290"/>
      <c r="H536" s="406"/>
    </row>
    <row r="537" spans="1:8" s="285" customFormat="1">
      <c r="A537" s="291"/>
      <c r="B537" s="873" t="s">
        <v>300</v>
      </c>
      <c r="C537" s="872">
        <v>50000</v>
      </c>
      <c r="D537" s="872">
        <f t="shared" si="35"/>
        <v>50000</v>
      </c>
      <c r="E537" s="289"/>
      <c r="F537" s="91"/>
      <c r="G537" s="290"/>
      <c r="H537" s="406"/>
    </row>
    <row r="538" spans="1:8" s="285" customFormat="1">
      <c r="A538" s="292"/>
      <c r="B538" s="713" t="s">
        <v>226</v>
      </c>
      <c r="C538" s="874">
        <v>100000</v>
      </c>
      <c r="D538" s="874">
        <f t="shared" si="35"/>
        <v>100000</v>
      </c>
      <c r="E538" s="293"/>
      <c r="F538" s="92"/>
      <c r="G538" s="95"/>
      <c r="H538" s="406"/>
    </row>
    <row r="539" spans="1:8" s="285" customFormat="1">
      <c r="A539" s="288" t="s">
        <v>332</v>
      </c>
      <c r="B539" s="704" t="s">
        <v>195</v>
      </c>
      <c r="C539" s="872"/>
      <c r="D539" s="872">
        <f t="shared" si="35"/>
        <v>0</v>
      </c>
      <c r="E539" s="289"/>
      <c r="F539" s="91"/>
      <c r="G539" s="290"/>
      <c r="H539" s="406"/>
    </row>
    <row r="540" spans="1:8" s="285" customFormat="1" ht="45">
      <c r="A540" s="291"/>
      <c r="B540" s="875" t="s">
        <v>301</v>
      </c>
      <c r="C540" s="876">
        <v>250000</v>
      </c>
      <c r="D540" s="876">
        <f t="shared" si="35"/>
        <v>250000</v>
      </c>
      <c r="E540" s="294"/>
      <c r="F540" s="93"/>
      <c r="G540" s="295"/>
      <c r="H540" s="406"/>
    </row>
    <row r="541" spans="1:8" s="285" customFormat="1">
      <c r="A541" s="292"/>
      <c r="B541" s="703" t="s">
        <v>302</v>
      </c>
      <c r="C541" s="877">
        <v>50000</v>
      </c>
      <c r="D541" s="877">
        <f t="shared" si="35"/>
        <v>50000</v>
      </c>
      <c r="E541" s="296"/>
      <c r="F541" s="94"/>
      <c r="G541" s="297"/>
      <c r="H541" s="406"/>
    </row>
    <row r="542" spans="1:8" s="285" customFormat="1">
      <c r="A542" s="288" t="s">
        <v>333</v>
      </c>
      <c r="B542" s="704" t="s">
        <v>196</v>
      </c>
      <c r="C542" s="872"/>
      <c r="D542" s="872">
        <f t="shared" si="35"/>
        <v>0</v>
      </c>
      <c r="E542" s="289"/>
      <c r="F542" s="91"/>
      <c r="G542" s="290"/>
      <c r="H542" s="406"/>
    </row>
    <row r="543" spans="1:8" s="285" customFormat="1" ht="30.75" thickBot="1">
      <c r="A543" s="292"/>
      <c r="B543" s="713" t="s">
        <v>303</v>
      </c>
      <c r="C543" s="874">
        <v>30000</v>
      </c>
      <c r="D543" s="874">
        <f t="shared" si="35"/>
        <v>30000</v>
      </c>
      <c r="E543" s="298"/>
      <c r="F543" s="95"/>
      <c r="G543" s="95"/>
      <c r="H543" s="407"/>
    </row>
    <row r="544" spans="1:8" s="285" customFormat="1" ht="18" customHeight="1">
      <c r="A544" s="288" t="s">
        <v>334</v>
      </c>
      <c r="B544" s="695" t="s">
        <v>234</v>
      </c>
      <c r="C544" s="299"/>
      <c r="D544" s="96"/>
      <c r="E544" s="300"/>
      <c r="F544" s="96"/>
      <c r="G544" s="301">
        <f>SUM(C545:C559)</f>
        <v>1115000</v>
      </c>
      <c r="H544" s="405"/>
    </row>
    <row r="545" spans="1:8" s="285" customFormat="1">
      <c r="A545" s="302" t="s">
        <v>335</v>
      </c>
      <c r="B545" s="696" t="s">
        <v>367</v>
      </c>
      <c r="C545" s="303"/>
      <c r="D545" s="97"/>
      <c r="E545" s="304"/>
      <c r="F545" s="97"/>
      <c r="G545" s="303"/>
      <c r="H545" s="406"/>
    </row>
    <row r="546" spans="1:8" s="285" customFormat="1">
      <c r="A546" s="391"/>
      <c r="B546" s="697" t="s">
        <v>368</v>
      </c>
      <c r="C546" s="323">
        <v>50000</v>
      </c>
      <c r="D546" s="323">
        <f>C546</f>
        <v>50000</v>
      </c>
      <c r="E546" s="392"/>
      <c r="F546" s="323"/>
      <c r="G546" s="106"/>
      <c r="H546" s="408"/>
    </row>
    <row r="547" spans="1:8" s="285" customFormat="1">
      <c r="A547" s="411"/>
      <c r="B547" s="698" t="s">
        <v>369</v>
      </c>
      <c r="C547" s="671">
        <f>D547</f>
        <v>100000</v>
      </c>
      <c r="D547" s="671">
        <v>100000</v>
      </c>
      <c r="E547" s="672"/>
      <c r="F547" s="671"/>
      <c r="G547" s="673"/>
      <c r="H547" s="406"/>
    </row>
    <row r="548" spans="1:8" s="285" customFormat="1">
      <c r="A548" s="302"/>
      <c r="B548" s="699" t="s">
        <v>370</v>
      </c>
      <c r="C548" s="98">
        <f t="shared" ref="C548:C554" si="36">D548</f>
        <v>65000</v>
      </c>
      <c r="D548" s="98">
        <v>65000</v>
      </c>
      <c r="E548" s="305"/>
      <c r="F548" s="98"/>
      <c r="G548" s="306"/>
      <c r="H548" s="406"/>
    </row>
    <row r="549" spans="1:8" s="285" customFormat="1">
      <c r="A549" s="302"/>
      <c r="B549" s="699" t="s">
        <v>371</v>
      </c>
      <c r="C549" s="98">
        <f t="shared" si="36"/>
        <v>65000</v>
      </c>
      <c r="D549" s="98">
        <v>65000</v>
      </c>
      <c r="E549" s="305"/>
      <c r="F549" s="98"/>
      <c r="G549" s="306"/>
      <c r="H549" s="406"/>
    </row>
    <row r="550" spans="1:8" s="285" customFormat="1">
      <c r="A550" s="302"/>
      <c r="B550" s="699" t="s">
        <v>372</v>
      </c>
      <c r="C550" s="98">
        <f t="shared" si="36"/>
        <v>30000</v>
      </c>
      <c r="D550" s="98">
        <v>30000</v>
      </c>
      <c r="E550" s="305"/>
      <c r="F550" s="98"/>
      <c r="G550" s="306"/>
      <c r="H550" s="406"/>
    </row>
    <row r="551" spans="1:8" s="285" customFormat="1">
      <c r="A551" s="391"/>
      <c r="B551" s="697" t="s">
        <v>373</v>
      </c>
      <c r="C551" s="323">
        <f t="shared" si="36"/>
        <v>75000</v>
      </c>
      <c r="D551" s="323">
        <v>75000</v>
      </c>
      <c r="E551" s="392"/>
      <c r="F551" s="323"/>
      <c r="G551" s="106"/>
      <c r="H551" s="408"/>
    </row>
    <row r="552" spans="1:8" s="285" customFormat="1" ht="30">
      <c r="A552" s="307"/>
      <c r="B552" s="875" t="s">
        <v>374</v>
      </c>
      <c r="C552" s="98">
        <v>150000</v>
      </c>
      <c r="D552" s="98">
        <f>C552</f>
        <v>150000</v>
      </c>
      <c r="E552" s="305"/>
      <c r="F552" s="98"/>
      <c r="G552" s="306"/>
      <c r="H552" s="406"/>
    </row>
    <row r="553" spans="1:8" s="285" customFormat="1">
      <c r="A553" s="307"/>
      <c r="B553" s="700" t="s">
        <v>375</v>
      </c>
      <c r="C553" s="98">
        <f t="shared" si="36"/>
        <v>65000</v>
      </c>
      <c r="D553" s="99">
        <v>65000</v>
      </c>
      <c r="E553" s="308"/>
      <c r="F553" s="99"/>
      <c r="G553" s="309"/>
      <c r="H553" s="406"/>
    </row>
    <row r="554" spans="1:8" s="285" customFormat="1" ht="15.75" thickBot="1">
      <c r="A554" s="314"/>
      <c r="B554" s="701" t="s">
        <v>376</v>
      </c>
      <c r="C554" s="102">
        <f t="shared" si="36"/>
        <v>100000</v>
      </c>
      <c r="D554" s="108">
        <v>100000</v>
      </c>
      <c r="E554" s="325"/>
      <c r="F554" s="108"/>
      <c r="G554" s="326"/>
      <c r="H554" s="407"/>
    </row>
    <row r="555" spans="1:8" s="285" customFormat="1">
      <c r="A555" s="575" t="s">
        <v>336</v>
      </c>
      <c r="B555" s="702" t="s">
        <v>195</v>
      </c>
      <c r="C555" s="578"/>
      <c r="D555" s="576"/>
      <c r="E555" s="577"/>
      <c r="F555" s="576"/>
      <c r="G555" s="578"/>
      <c r="H555" s="405"/>
    </row>
    <row r="556" spans="1:8" s="285" customFormat="1" ht="45">
      <c r="A556" s="307"/>
      <c r="B556" s="700" t="s">
        <v>377</v>
      </c>
      <c r="C556" s="99">
        <v>250000</v>
      </c>
      <c r="D556" s="99">
        <f>C556</f>
        <v>250000</v>
      </c>
      <c r="E556" s="308"/>
      <c r="F556" s="99"/>
      <c r="G556" s="309"/>
      <c r="H556" s="406"/>
    </row>
    <row r="557" spans="1:8" s="285" customFormat="1" ht="30">
      <c r="A557" s="310"/>
      <c r="B557" s="703" t="s">
        <v>845</v>
      </c>
      <c r="C557" s="99">
        <f>D557</f>
        <v>65000</v>
      </c>
      <c r="D557" s="100">
        <v>65000</v>
      </c>
      <c r="E557" s="311"/>
      <c r="F557" s="100"/>
      <c r="G557" s="312"/>
      <c r="H557" s="406"/>
    </row>
    <row r="558" spans="1:8" s="285" customFormat="1">
      <c r="A558" s="302" t="s">
        <v>337</v>
      </c>
      <c r="B558" s="704" t="s">
        <v>144</v>
      </c>
      <c r="C558" s="99"/>
      <c r="D558" s="101"/>
      <c r="E558" s="313"/>
      <c r="F558" s="101"/>
      <c r="G558" s="107"/>
      <c r="H558" s="406"/>
    </row>
    <row r="559" spans="1:8" s="316" customFormat="1" ht="29.25" customHeight="1" thickBot="1">
      <c r="A559" s="314"/>
      <c r="B559" s="705" t="s">
        <v>846</v>
      </c>
      <c r="C559" s="108">
        <f>D559</f>
        <v>100000</v>
      </c>
      <c r="D559" s="102">
        <v>100000</v>
      </c>
      <c r="E559" s="315"/>
      <c r="F559" s="102"/>
      <c r="G559" s="103"/>
      <c r="H559" s="407"/>
    </row>
    <row r="560" spans="1:8" s="316" customFormat="1" ht="18">
      <c r="A560" s="317" t="s">
        <v>334</v>
      </c>
      <c r="B560" s="706" t="s">
        <v>203</v>
      </c>
      <c r="C560" s="101"/>
      <c r="D560" s="101"/>
      <c r="E560" s="313"/>
      <c r="F560" s="101"/>
      <c r="G560" s="107">
        <f>SUM(C561:C570)</f>
        <v>870000</v>
      </c>
      <c r="H560" s="931"/>
    </row>
    <row r="561" spans="1:8" s="316" customFormat="1">
      <c r="A561" s="288" t="s">
        <v>335</v>
      </c>
      <c r="B561" s="707" t="s">
        <v>367</v>
      </c>
      <c r="C561" s="98"/>
      <c r="D561" s="98"/>
      <c r="E561" s="305"/>
      <c r="F561" s="98"/>
      <c r="G561" s="306"/>
      <c r="H561" s="932"/>
    </row>
    <row r="562" spans="1:8" s="316" customFormat="1">
      <c r="A562" s="307"/>
      <c r="B562" s="700" t="s">
        <v>225</v>
      </c>
      <c r="C562" s="99">
        <f>D562+E562+F562</f>
        <v>100000</v>
      </c>
      <c r="D562" s="99">
        <v>100000</v>
      </c>
      <c r="E562" s="308"/>
      <c r="F562" s="99"/>
      <c r="G562" s="309"/>
      <c r="H562" s="932"/>
    </row>
    <row r="563" spans="1:8" s="316" customFormat="1">
      <c r="A563" s="307"/>
      <c r="B563" s="700" t="s">
        <v>236</v>
      </c>
      <c r="C563" s="99">
        <v>200000</v>
      </c>
      <c r="D563" s="99">
        <f>C563</f>
        <v>200000</v>
      </c>
      <c r="E563" s="308"/>
      <c r="F563" s="99"/>
      <c r="G563" s="309"/>
      <c r="H563" s="932"/>
    </row>
    <row r="564" spans="1:8" s="316" customFormat="1">
      <c r="A564" s="307"/>
      <c r="B564" s="700" t="s">
        <v>237</v>
      </c>
      <c r="C564" s="99">
        <f t="shared" ref="C564:C570" si="37">D564+E564+F564</f>
        <v>65000</v>
      </c>
      <c r="D564" s="99">
        <v>65000</v>
      </c>
      <c r="E564" s="308"/>
      <c r="F564" s="99"/>
      <c r="G564" s="309"/>
      <c r="H564" s="932"/>
    </row>
    <row r="565" spans="1:8" s="316" customFormat="1">
      <c r="A565" s="310"/>
      <c r="B565" s="703" t="s">
        <v>226</v>
      </c>
      <c r="C565" s="99">
        <f t="shared" si="37"/>
        <v>150000</v>
      </c>
      <c r="D565" s="100">
        <v>150000</v>
      </c>
      <c r="E565" s="311"/>
      <c r="F565" s="100"/>
      <c r="G565" s="312"/>
      <c r="H565" s="932"/>
    </row>
    <row r="566" spans="1:8" s="316" customFormat="1">
      <c r="A566" s="288" t="s">
        <v>336</v>
      </c>
      <c r="B566" s="704" t="s">
        <v>195</v>
      </c>
      <c r="C566" s="99"/>
      <c r="D566" s="101"/>
      <c r="E566" s="313"/>
      <c r="F566" s="101"/>
      <c r="G566" s="107"/>
      <c r="H566" s="932"/>
    </row>
    <row r="567" spans="1:8" s="316" customFormat="1" ht="30">
      <c r="A567" s="307"/>
      <c r="B567" s="700" t="s">
        <v>238</v>
      </c>
      <c r="C567" s="99">
        <f t="shared" si="37"/>
        <v>275000</v>
      </c>
      <c r="D567" s="99">
        <v>275000</v>
      </c>
      <c r="E567" s="308"/>
      <c r="F567" s="99"/>
      <c r="G567" s="309"/>
      <c r="H567" s="932"/>
    </row>
    <row r="568" spans="1:8" s="316" customFormat="1">
      <c r="A568" s="310"/>
      <c r="B568" s="703" t="s">
        <v>227</v>
      </c>
      <c r="C568" s="99">
        <f t="shared" si="37"/>
        <v>50000</v>
      </c>
      <c r="D568" s="100">
        <v>50000</v>
      </c>
      <c r="E568" s="311"/>
      <c r="F568" s="100"/>
      <c r="G568" s="312"/>
      <c r="H568" s="932"/>
    </row>
    <row r="569" spans="1:8" s="316" customFormat="1">
      <c r="A569" s="288" t="s">
        <v>337</v>
      </c>
      <c r="B569" s="704" t="s">
        <v>196</v>
      </c>
      <c r="C569" s="99"/>
      <c r="D569" s="101"/>
      <c r="E569" s="313"/>
      <c r="F569" s="101"/>
      <c r="G569" s="107"/>
      <c r="H569" s="932"/>
    </row>
    <row r="570" spans="1:8" s="316" customFormat="1" ht="15.75" thickBot="1">
      <c r="A570" s="314"/>
      <c r="B570" s="705" t="s">
        <v>847</v>
      </c>
      <c r="C570" s="108">
        <f t="shared" si="37"/>
        <v>30000</v>
      </c>
      <c r="D570" s="102">
        <v>30000</v>
      </c>
      <c r="E570" s="318"/>
      <c r="F570" s="103"/>
      <c r="G570" s="103"/>
      <c r="H570" s="933"/>
    </row>
    <row r="571" spans="1:8" s="316" customFormat="1" ht="18" customHeight="1">
      <c r="A571" s="317" t="s">
        <v>304</v>
      </c>
      <c r="B571" s="706" t="s">
        <v>848</v>
      </c>
      <c r="C571" s="101"/>
      <c r="D571" s="101"/>
      <c r="E571" s="313"/>
      <c r="F571" s="101"/>
      <c r="G571" s="107">
        <f>SUM(C572:C588)</f>
        <v>540000</v>
      </c>
      <c r="H571" s="405"/>
    </row>
    <row r="572" spans="1:8" s="316" customFormat="1">
      <c r="A572" s="302" t="s">
        <v>338</v>
      </c>
      <c r="B572" s="696" t="s">
        <v>367</v>
      </c>
      <c r="C572" s="303"/>
      <c r="D572" s="97"/>
      <c r="E572" s="304"/>
      <c r="F572" s="97"/>
      <c r="G572" s="303"/>
      <c r="H572" s="406"/>
    </row>
    <row r="573" spans="1:8" s="285" customFormat="1">
      <c r="A573" s="307"/>
      <c r="B573" s="700" t="s">
        <v>849</v>
      </c>
      <c r="C573" s="99">
        <f>D573</f>
        <v>30000</v>
      </c>
      <c r="D573" s="99">
        <v>30000</v>
      </c>
      <c r="E573" s="308"/>
      <c r="F573" s="99"/>
      <c r="G573" s="309"/>
      <c r="H573" s="406"/>
    </row>
    <row r="574" spans="1:8" s="285" customFormat="1">
      <c r="A574" s="307"/>
      <c r="B574" s="700" t="s">
        <v>236</v>
      </c>
      <c r="C574" s="99">
        <f>D574</f>
        <v>30000</v>
      </c>
      <c r="D574" s="99">
        <v>30000</v>
      </c>
      <c r="E574" s="308"/>
      <c r="F574" s="99"/>
      <c r="G574" s="309"/>
      <c r="H574" s="406"/>
    </row>
    <row r="575" spans="1:8" s="285" customFormat="1" ht="15.75" thickBot="1">
      <c r="A575" s="314"/>
      <c r="B575" s="701" t="s">
        <v>850</v>
      </c>
      <c r="C575" s="108">
        <v>30000</v>
      </c>
      <c r="D575" s="108">
        <f>C575</f>
        <v>30000</v>
      </c>
      <c r="E575" s="325"/>
      <c r="F575" s="108"/>
      <c r="G575" s="326"/>
      <c r="H575" s="408"/>
    </row>
    <row r="576" spans="1:8" s="285" customFormat="1" ht="30">
      <c r="A576" s="579"/>
      <c r="B576" s="708" t="s">
        <v>851</v>
      </c>
      <c r="C576" s="576">
        <v>30000</v>
      </c>
      <c r="D576" s="576">
        <f>C576</f>
        <v>30000</v>
      </c>
      <c r="E576" s="577"/>
      <c r="F576" s="576"/>
      <c r="G576" s="578"/>
      <c r="H576" s="406"/>
    </row>
    <row r="577" spans="1:8" s="285" customFormat="1" ht="30">
      <c r="A577" s="310"/>
      <c r="B577" s="703" t="s">
        <v>852</v>
      </c>
      <c r="C577" s="100">
        <v>30000</v>
      </c>
      <c r="D577" s="100">
        <f>C577</f>
        <v>30000</v>
      </c>
      <c r="E577" s="311"/>
      <c r="F577" s="100"/>
      <c r="G577" s="312"/>
      <c r="H577" s="408"/>
    </row>
    <row r="578" spans="1:8" s="285" customFormat="1" ht="30">
      <c r="A578" s="307"/>
      <c r="B578" s="875" t="s">
        <v>853</v>
      </c>
      <c r="C578" s="98">
        <v>30000</v>
      </c>
      <c r="D578" s="98">
        <f>C578</f>
        <v>30000</v>
      </c>
      <c r="E578" s="305"/>
      <c r="F578" s="98"/>
      <c r="G578" s="306"/>
      <c r="H578" s="406"/>
    </row>
    <row r="579" spans="1:8" s="285" customFormat="1">
      <c r="A579" s="307"/>
      <c r="B579" s="703" t="s">
        <v>854</v>
      </c>
      <c r="C579" s="100"/>
      <c r="D579" s="100"/>
      <c r="E579" s="311"/>
      <c r="F579" s="100"/>
      <c r="G579" s="312"/>
      <c r="H579" s="406"/>
    </row>
    <row r="580" spans="1:8" s="280" customFormat="1" ht="15.75" thickBot="1">
      <c r="A580" s="314"/>
      <c r="B580" s="705" t="s">
        <v>855</v>
      </c>
      <c r="C580" s="102">
        <v>25000</v>
      </c>
      <c r="D580" s="102">
        <f>C580</f>
        <v>25000</v>
      </c>
      <c r="E580" s="315"/>
      <c r="F580" s="102"/>
      <c r="G580" s="103"/>
      <c r="H580" s="407"/>
    </row>
    <row r="581" spans="1:8" ht="30">
      <c r="A581" s="579"/>
      <c r="B581" s="708" t="s">
        <v>856</v>
      </c>
      <c r="C581" s="576">
        <v>30000</v>
      </c>
      <c r="D581" s="576">
        <f>C581</f>
        <v>30000</v>
      </c>
      <c r="E581" s="577"/>
      <c r="F581" s="576"/>
      <c r="G581" s="578"/>
      <c r="H581" s="405"/>
    </row>
    <row r="582" spans="1:8">
      <c r="A582" s="307"/>
      <c r="B582" s="709" t="s">
        <v>406</v>
      </c>
      <c r="C582" s="101">
        <f>D582</f>
        <v>25000</v>
      </c>
      <c r="D582" s="101">
        <v>25000</v>
      </c>
      <c r="E582" s="313"/>
      <c r="F582" s="101"/>
      <c r="G582" s="107"/>
      <c r="H582" s="406"/>
    </row>
    <row r="583" spans="1:8" ht="45">
      <c r="A583" s="310"/>
      <c r="B583" s="703" t="s">
        <v>407</v>
      </c>
      <c r="C583" s="100">
        <v>100000</v>
      </c>
      <c r="D583" s="100">
        <f>C583</f>
        <v>100000</v>
      </c>
      <c r="E583" s="311"/>
      <c r="F583" s="100"/>
      <c r="G583" s="312"/>
      <c r="H583" s="406"/>
    </row>
    <row r="584" spans="1:8">
      <c r="A584" s="302" t="s">
        <v>339</v>
      </c>
      <c r="B584" s="696" t="s">
        <v>195</v>
      </c>
      <c r="C584" s="303"/>
      <c r="D584" s="97"/>
      <c r="E584" s="304"/>
      <c r="F584" s="97"/>
      <c r="G584" s="303"/>
      <c r="H584" s="406"/>
    </row>
    <row r="585" spans="1:8" ht="45">
      <c r="A585" s="302"/>
      <c r="B585" s="700" t="s">
        <v>857</v>
      </c>
      <c r="C585" s="99">
        <v>100000</v>
      </c>
      <c r="D585" s="99">
        <f>C585</f>
        <v>100000</v>
      </c>
      <c r="E585" s="308"/>
      <c r="F585" s="99"/>
      <c r="G585" s="309"/>
      <c r="H585" s="406"/>
    </row>
    <row r="586" spans="1:8" ht="30">
      <c r="A586" s="310"/>
      <c r="B586" s="703" t="s">
        <v>858</v>
      </c>
      <c r="C586" s="100">
        <v>50000</v>
      </c>
      <c r="D586" s="100">
        <f>C586</f>
        <v>50000</v>
      </c>
      <c r="E586" s="311"/>
      <c r="F586" s="100"/>
      <c r="G586" s="312"/>
      <c r="H586" s="406"/>
    </row>
    <row r="587" spans="1:8">
      <c r="A587" s="302" t="s">
        <v>340</v>
      </c>
      <c r="B587" s="704" t="s">
        <v>144</v>
      </c>
      <c r="C587" s="101"/>
      <c r="D587" s="101"/>
      <c r="E587" s="313"/>
      <c r="F587" s="101"/>
      <c r="G587" s="107"/>
      <c r="H587" s="406"/>
    </row>
    <row r="588" spans="1:8" ht="30.75" thickBot="1">
      <c r="A588" s="314"/>
      <c r="B588" s="705" t="s">
        <v>239</v>
      </c>
      <c r="C588" s="102">
        <v>30000</v>
      </c>
      <c r="D588" s="102">
        <f>C588</f>
        <v>30000</v>
      </c>
      <c r="E588" s="315"/>
      <c r="F588" s="102"/>
      <c r="G588" s="103"/>
      <c r="H588" s="406"/>
    </row>
    <row r="589" spans="1:8" ht="18">
      <c r="A589" s="317" t="s">
        <v>306</v>
      </c>
      <c r="B589" s="706" t="s">
        <v>197</v>
      </c>
      <c r="C589" s="101"/>
      <c r="D589" s="101"/>
      <c r="E589" s="313"/>
      <c r="F589" s="101"/>
      <c r="G589" s="107">
        <f>SUM(C590:C599)</f>
        <v>555000</v>
      </c>
      <c r="H589" s="409"/>
    </row>
    <row r="590" spans="1:8">
      <c r="A590" s="411" t="s">
        <v>341</v>
      </c>
      <c r="B590" s="710" t="s">
        <v>198</v>
      </c>
      <c r="C590" s="104"/>
      <c r="D590" s="104"/>
      <c r="E590" s="319"/>
      <c r="F590" s="104"/>
      <c r="G590" s="320"/>
      <c r="H590" s="409"/>
    </row>
    <row r="591" spans="1:8" ht="15.75">
      <c r="A591" s="307"/>
      <c r="B591" s="711" t="s">
        <v>859</v>
      </c>
      <c r="C591" s="98">
        <f t="shared" ref="C591:C596" si="38">D591</f>
        <v>50000</v>
      </c>
      <c r="D591" s="98">
        <v>50000</v>
      </c>
      <c r="E591" s="305"/>
      <c r="F591" s="98"/>
      <c r="G591" s="306"/>
      <c r="H591" s="409"/>
    </row>
    <row r="592" spans="1:8" ht="17.25">
      <c r="A592" s="307"/>
      <c r="B592" s="712" t="s">
        <v>19</v>
      </c>
      <c r="C592" s="105">
        <f t="shared" si="38"/>
        <v>75000</v>
      </c>
      <c r="D592" s="105">
        <v>75000</v>
      </c>
      <c r="E592" s="321"/>
      <c r="F592" s="105"/>
      <c r="G592" s="322"/>
      <c r="H592" s="409"/>
    </row>
    <row r="593" spans="1:8" ht="15.75">
      <c r="A593" s="307"/>
      <c r="B593" s="711" t="s">
        <v>20</v>
      </c>
      <c r="C593" s="105">
        <f t="shared" si="38"/>
        <v>50000</v>
      </c>
      <c r="D593" s="105">
        <v>50000</v>
      </c>
      <c r="E593" s="321"/>
      <c r="F593" s="105"/>
      <c r="G593" s="322"/>
      <c r="H593" s="409"/>
    </row>
    <row r="594" spans="1:8" ht="15.75">
      <c r="A594" s="307"/>
      <c r="B594" s="711" t="s">
        <v>21</v>
      </c>
      <c r="C594" s="105">
        <f t="shared" si="38"/>
        <v>50000</v>
      </c>
      <c r="D594" s="105">
        <v>50000</v>
      </c>
      <c r="E594" s="321"/>
      <c r="F594" s="105"/>
      <c r="G594" s="322"/>
      <c r="H594" s="409"/>
    </row>
    <row r="595" spans="1:8" ht="15.75">
      <c r="A595" s="307"/>
      <c r="B595" s="711" t="s">
        <v>22</v>
      </c>
      <c r="C595" s="105">
        <f t="shared" si="38"/>
        <v>50000</v>
      </c>
      <c r="D595" s="105">
        <v>50000</v>
      </c>
      <c r="E595" s="321"/>
      <c r="F595" s="105"/>
      <c r="G595" s="322"/>
      <c r="H595" s="409"/>
    </row>
    <row r="596" spans="1:8" ht="15.75">
      <c r="A596" s="307"/>
      <c r="B596" s="711" t="s">
        <v>23</v>
      </c>
      <c r="C596" s="105">
        <f t="shared" si="38"/>
        <v>50000</v>
      </c>
      <c r="D596" s="105">
        <v>50000</v>
      </c>
      <c r="E596" s="321"/>
      <c r="F596" s="105"/>
      <c r="G596" s="322"/>
      <c r="H596" s="409"/>
    </row>
    <row r="597" spans="1:8" ht="15.75">
      <c r="A597" s="307"/>
      <c r="B597" s="871" t="s">
        <v>50</v>
      </c>
      <c r="C597" s="323">
        <v>200000</v>
      </c>
      <c r="D597" s="323">
        <v>200000</v>
      </c>
      <c r="E597" s="313"/>
      <c r="F597" s="101"/>
      <c r="G597" s="107"/>
      <c r="H597" s="409"/>
    </row>
    <row r="598" spans="1:8">
      <c r="A598" s="307"/>
      <c r="B598" s="704" t="s">
        <v>144</v>
      </c>
      <c r="C598" s="101"/>
      <c r="D598" s="101"/>
      <c r="E598" s="313"/>
      <c r="F598" s="101"/>
      <c r="G598" s="107"/>
      <c r="H598" s="409"/>
    </row>
    <row r="599" spans="1:8">
      <c r="A599" s="411" t="s">
        <v>342</v>
      </c>
      <c r="B599" s="713" t="s">
        <v>240</v>
      </c>
      <c r="C599" s="323">
        <f>D599</f>
        <v>30000</v>
      </c>
      <c r="D599" s="323">
        <v>30000</v>
      </c>
      <c r="E599" s="313"/>
      <c r="F599" s="101"/>
      <c r="G599" s="107"/>
      <c r="H599" s="409"/>
    </row>
    <row r="600" spans="1:8" s="130" customFormat="1" ht="15.75" thickBot="1">
      <c r="A600" s="580" t="s">
        <v>308</v>
      </c>
      <c r="B600" s="581" t="s">
        <v>353</v>
      </c>
      <c r="C600" s="582"/>
      <c r="D600" s="582">
        <f>C600</f>
        <v>0</v>
      </c>
      <c r="E600" s="582"/>
      <c r="F600" s="582"/>
      <c r="G600" s="581">
        <f>SUM(C601:C604)</f>
        <v>1775000</v>
      </c>
      <c r="H600" s="129"/>
    </row>
    <row r="601" spans="1:8" s="130" customFormat="1">
      <c r="A601" s="583"/>
      <c r="B601" s="584" t="s">
        <v>5</v>
      </c>
      <c r="C601" s="585">
        <f>SUM(D601:F601)</f>
        <v>300000</v>
      </c>
      <c r="D601" s="585">
        <v>300000</v>
      </c>
      <c r="E601" s="585"/>
      <c r="F601" s="585"/>
      <c r="G601" s="586"/>
      <c r="H601" s="132"/>
    </row>
    <row r="602" spans="1:8" s="130" customFormat="1" ht="30">
      <c r="A602" s="901"/>
      <c r="B602" s="286" t="s">
        <v>6</v>
      </c>
      <c r="C602" s="342">
        <f>SUM(D602:F602)</f>
        <v>350000</v>
      </c>
      <c r="D602" s="342">
        <v>350000</v>
      </c>
      <c r="E602" s="342"/>
      <c r="F602" s="342"/>
      <c r="G602" s="902"/>
      <c r="H602" s="903"/>
    </row>
    <row r="603" spans="1:8" s="130" customFormat="1">
      <c r="A603" s="131"/>
      <c r="B603" s="807" t="s">
        <v>818</v>
      </c>
      <c r="C603" s="898">
        <f>SUM(D603:F603)</f>
        <v>75000</v>
      </c>
      <c r="D603" s="898">
        <v>75000</v>
      </c>
      <c r="E603" s="898"/>
      <c r="F603" s="898"/>
      <c r="G603" s="899"/>
      <c r="H603" s="900"/>
    </row>
    <row r="604" spans="1:8" ht="63.75" customHeight="1">
      <c r="A604" s="307"/>
      <c r="B604" s="807" t="s">
        <v>911</v>
      </c>
      <c r="C604" s="760">
        <f>SUM(D604:F604)</f>
        <v>1050000</v>
      </c>
      <c r="D604" s="760">
        <v>1050000</v>
      </c>
      <c r="E604" s="324"/>
      <c r="F604" s="107"/>
      <c r="G604" s="107"/>
      <c r="H604" s="409"/>
    </row>
    <row r="605" spans="1:8" ht="17.25">
      <c r="A605" s="317" t="s">
        <v>312</v>
      </c>
      <c r="B605" s="714" t="s">
        <v>199</v>
      </c>
      <c r="C605" s="101"/>
      <c r="D605" s="101"/>
      <c r="E605" s="324"/>
      <c r="F605" s="107"/>
      <c r="G605" s="107"/>
      <c r="H605" s="409"/>
    </row>
    <row r="606" spans="1:8" ht="30">
      <c r="A606" s="411" t="s">
        <v>24</v>
      </c>
      <c r="B606" s="715" t="s">
        <v>204</v>
      </c>
      <c r="C606" s="98"/>
      <c r="D606" s="98"/>
      <c r="E606" s="305"/>
      <c r="F606" s="98"/>
      <c r="G606" s="306">
        <f>SUM(C607:C622)</f>
        <v>3500000</v>
      </c>
      <c r="H606" s="409"/>
    </row>
    <row r="607" spans="1:8" ht="30.75" thickBot="1">
      <c r="A607" s="602"/>
      <c r="B607" s="716" t="s">
        <v>269</v>
      </c>
      <c r="C607" s="763">
        <f>D607+E607+F607</f>
        <v>200000</v>
      </c>
      <c r="D607" s="763">
        <v>200000</v>
      </c>
      <c r="E607" s="604"/>
      <c r="F607" s="603"/>
      <c r="G607" s="605"/>
      <c r="H607" s="410"/>
    </row>
    <row r="608" spans="1:8" s="316" customFormat="1">
      <c r="A608" s="327"/>
      <c r="B608" s="717" t="s">
        <v>349</v>
      </c>
      <c r="C608" s="606">
        <f>D608</f>
        <v>100000</v>
      </c>
      <c r="D608" s="606">
        <v>100000</v>
      </c>
      <c r="E608" s="398"/>
      <c r="F608" s="397"/>
      <c r="G608" s="397"/>
      <c r="H608" s="405"/>
    </row>
    <row r="609" spans="1:8" s="316" customFormat="1">
      <c r="A609" s="327"/>
      <c r="B609" s="718" t="s">
        <v>350</v>
      </c>
      <c r="C609" s="511">
        <f>D609</f>
        <v>300000</v>
      </c>
      <c r="D609" s="511">
        <v>300000</v>
      </c>
      <c r="E609" s="328"/>
      <c r="F609" s="109"/>
      <c r="G609" s="109"/>
      <c r="H609" s="406"/>
    </row>
    <row r="610" spans="1:8" s="316" customFormat="1">
      <c r="A610" s="327"/>
      <c r="B610" s="719" t="s">
        <v>351</v>
      </c>
      <c r="C610" s="674">
        <f>D610+E610+F610</f>
        <v>100000</v>
      </c>
      <c r="D610" s="674">
        <v>100000</v>
      </c>
      <c r="E610" s="394"/>
      <c r="F610" s="393"/>
      <c r="G610" s="393"/>
      <c r="H610" s="406"/>
    </row>
    <row r="611" spans="1:8" s="316" customFormat="1" ht="64.5" customHeight="1">
      <c r="A611" s="327"/>
      <c r="B611" s="396" t="s">
        <v>792</v>
      </c>
      <c r="C611" s="397">
        <f>D611+E611+F611</f>
        <v>650000</v>
      </c>
      <c r="D611" s="397">
        <v>650000</v>
      </c>
      <c r="E611" s="398"/>
      <c r="F611" s="397"/>
      <c r="G611" s="397"/>
      <c r="H611" s="406"/>
    </row>
    <row r="612" spans="1:8" s="316" customFormat="1" ht="30">
      <c r="A612" s="327"/>
      <c r="B612" s="720" t="s">
        <v>401</v>
      </c>
      <c r="C612" s="109">
        <f>D612</f>
        <v>100000</v>
      </c>
      <c r="D612" s="109">
        <v>100000</v>
      </c>
      <c r="E612" s="328"/>
      <c r="F612" s="109"/>
      <c r="G612" s="109"/>
      <c r="H612" s="406"/>
    </row>
    <row r="613" spans="1:8" s="316" customFormat="1">
      <c r="A613" s="327"/>
      <c r="B613" s="512" t="s">
        <v>694</v>
      </c>
      <c r="C613" s="111">
        <f>D613</f>
        <v>200000</v>
      </c>
      <c r="D613" s="111">
        <v>200000</v>
      </c>
      <c r="E613" s="402"/>
      <c r="F613" s="111"/>
      <c r="G613" s="331"/>
      <c r="H613" s="406"/>
    </row>
    <row r="614" spans="1:8" s="316" customFormat="1">
      <c r="A614" s="327"/>
      <c r="B614" s="721" t="s">
        <v>695</v>
      </c>
      <c r="C614" s="393">
        <f>D614</f>
        <v>500000</v>
      </c>
      <c r="D614" s="393">
        <v>500000</v>
      </c>
      <c r="E614" s="394"/>
      <c r="F614" s="393"/>
      <c r="G614" s="395"/>
      <c r="H614" s="408"/>
    </row>
    <row r="615" spans="1:8" s="316" customFormat="1">
      <c r="A615" s="327"/>
      <c r="B615" s="1" t="s">
        <v>793</v>
      </c>
      <c r="C615" s="125">
        <v>500000</v>
      </c>
      <c r="D615" s="125">
        <v>375000</v>
      </c>
      <c r="E615" s="3">
        <v>125000</v>
      </c>
      <c r="F615" s="125"/>
      <c r="G615" s="351"/>
      <c r="H615" s="406"/>
    </row>
    <row r="616" spans="1:8" s="316" customFormat="1">
      <c r="A616" s="327"/>
      <c r="B616" s="722" t="s">
        <v>813</v>
      </c>
      <c r="C616" s="111">
        <v>150000</v>
      </c>
      <c r="D616" s="111">
        <v>150000</v>
      </c>
      <c r="E616" s="402"/>
      <c r="F616" s="111"/>
      <c r="G616" s="331"/>
      <c r="H616" s="406"/>
    </row>
    <row r="617" spans="1:8" s="316" customFormat="1">
      <c r="A617" s="327"/>
      <c r="B617" s="722" t="s">
        <v>794</v>
      </c>
      <c r="C617" s="111">
        <f t="shared" ref="C617:C622" si="39">D617</f>
        <v>100000</v>
      </c>
      <c r="D617" s="111">
        <v>100000</v>
      </c>
      <c r="E617" s="402"/>
      <c r="F617" s="111"/>
      <c r="G617" s="331"/>
      <c r="H617" s="406"/>
    </row>
    <row r="618" spans="1:8" s="316" customFormat="1">
      <c r="A618" s="327"/>
      <c r="B618" s="722" t="s">
        <v>795</v>
      </c>
      <c r="C618" s="111">
        <f t="shared" si="39"/>
        <v>100000</v>
      </c>
      <c r="D618" s="111">
        <v>100000</v>
      </c>
      <c r="E618" s="402"/>
      <c r="F618" s="111"/>
      <c r="G618" s="331"/>
      <c r="H618" s="406"/>
    </row>
    <row r="619" spans="1:8" s="316" customFormat="1">
      <c r="A619" s="327"/>
      <c r="B619" s="722" t="s">
        <v>814</v>
      </c>
      <c r="C619" s="111">
        <f t="shared" si="39"/>
        <v>25000</v>
      </c>
      <c r="D619" s="111">
        <v>25000</v>
      </c>
      <c r="E619" s="402"/>
      <c r="F619" s="111"/>
      <c r="G619" s="331"/>
      <c r="H619" s="406"/>
    </row>
    <row r="620" spans="1:8" s="316" customFormat="1">
      <c r="A620" s="327"/>
      <c r="B620" s="722" t="s">
        <v>796</v>
      </c>
      <c r="C620" s="111">
        <f t="shared" si="39"/>
        <v>75000</v>
      </c>
      <c r="D620" s="111">
        <v>75000</v>
      </c>
      <c r="E620" s="402"/>
      <c r="F620" s="111"/>
      <c r="G620" s="331"/>
      <c r="H620" s="406"/>
    </row>
    <row r="621" spans="1:8" s="316" customFormat="1">
      <c r="A621" s="327"/>
      <c r="B621" s="722" t="s">
        <v>797</v>
      </c>
      <c r="C621" s="111">
        <f t="shared" si="39"/>
        <v>100000</v>
      </c>
      <c r="D621" s="111">
        <v>100000</v>
      </c>
      <c r="E621" s="402"/>
      <c r="F621" s="111"/>
      <c r="G621" s="331"/>
      <c r="H621" s="406"/>
    </row>
    <row r="622" spans="1:8" s="316" customFormat="1">
      <c r="A622" s="327"/>
      <c r="B622" s="722" t="s">
        <v>798</v>
      </c>
      <c r="C622" s="111">
        <f t="shared" si="39"/>
        <v>300000</v>
      </c>
      <c r="D622" s="111">
        <v>300000</v>
      </c>
      <c r="E622" s="402"/>
      <c r="F622" s="111"/>
      <c r="G622" s="331"/>
      <c r="H622" s="406"/>
    </row>
    <row r="623" spans="1:8" s="280" customFormat="1" ht="17.25">
      <c r="A623" s="317" t="s">
        <v>315</v>
      </c>
      <c r="B623" s="724" t="s">
        <v>215</v>
      </c>
      <c r="C623" s="112"/>
      <c r="D623" s="412"/>
      <c r="E623" s="413"/>
      <c r="F623" s="112"/>
      <c r="G623" s="332">
        <f>SUM(C624:C627)</f>
        <v>7580000</v>
      </c>
      <c r="H623" s="409"/>
    </row>
    <row r="624" spans="1:8" s="280" customFormat="1" ht="30">
      <c r="A624" s="414"/>
      <c r="B624" s="725" t="s">
        <v>860</v>
      </c>
      <c r="C624" s="113">
        <f>D624+E624+F624</f>
        <v>150000</v>
      </c>
      <c r="D624" s="510">
        <v>150000</v>
      </c>
      <c r="E624" s="333"/>
      <c r="F624" s="113"/>
      <c r="G624" s="113"/>
      <c r="H624" s="409"/>
    </row>
    <row r="625" spans="1:8" s="280" customFormat="1" ht="30">
      <c r="A625" s="893"/>
      <c r="B625" s="894" t="s">
        <v>682</v>
      </c>
      <c r="C625" s="895">
        <f>D625+E625+F625</f>
        <v>230000</v>
      </c>
      <c r="D625" s="895">
        <v>230000</v>
      </c>
      <c r="E625" s="896"/>
      <c r="F625" s="895"/>
      <c r="G625" s="895"/>
      <c r="H625" s="897"/>
    </row>
    <row r="626" spans="1:8" s="280" customFormat="1">
      <c r="A626" s="414"/>
      <c r="B626" s="725" t="s">
        <v>799</v>
      </c>
      <c r="C626" s="510">
        <f>D626+E626+F626</f>
        <v>200000</v>
      </c>
      <c r="D626" s="510">
        <v>200000</v>
      </c>
      <c r="E626" s="892"/>
      <c r="F626" s="510"/>
      <c r="G626" s="510"/>
      <c r="H626" s="409"/>
    </row>
    <row r="627" spans="1:8" s="280" customFormat="1">
      <c r="A627" s="415"/>
      <c r="B627" s="726" t="s">
        <v>352</v>
      </c>
      <c r="C627" s="113">
        <f>D627+E627+F627</f>
        <v>7000000</v>
      </c>
      <c r="D627" s="113"/>
      <c r="E627" s="334"/>
      <c r="F627" s="114">
        <v>7000000</v>
      </c>
      <c r="G627" s="335"/>
      <c r="H627" s="409" t="s">
        <v>861</v>
      </c>
    </row>
    <row r="628" spans="1:8" s="280" customFormat="1">
      <c r="A628" s="416"/>
      <c r="B628" s="336"/>
      <c r="C628" s="115"/>
      <c r="D628" s="115"/>
      <c r="E628" s="337"/>
      <c r="F628" s="115"/>
      <c r="G628" s="115"/>
      <c r="H628" s="417"/>
    </row>
    <row r="629" spans="1:8" s="280" customFormat="1" ht="18">
      <c r="A629" s="516" t="s">
        <v>322</v>
      </c>
      <c r="B629" s="338" t="s">
        <v>321</v>
      </c>
      <c r="C629" s="115"/>
      <c r="D629" s="115"/>
      <c r="E629" s="337"/>
      <c r="F629" s="115"/>
      <c r="G629" s="115"/>
      <c r="H629" s="417"/>
    </row>
    <row r="630" spans="1:8" s="280" customFormat="1">
      <c r="A630" s="418"/>
      <c r="B630" s="339"/>
      <c r="C630" s="89"/>
      <c r="D630" s="89"/>
      <c r="E630" s="284"/>
      <c r="F630" s="89"/>
      <c r="G630" s="340"/>
      <c r="H630" s="404"/>
    </row>
    <row r="631" spans="1:8" s="280" customFormat="1" ht="30">
      <c r="A631" s="403"/>
      <c r="B631" s="727" t="s">
        <v>305</v>
      </c>
      <c r="C631" s="89"/>
      <c r="D631" s="89"/>
      <c r="E631" s="284"/>
      <c r="F631" s="89"/>
      <c r="G631" s="340"/>
      <c r="H631" s="404"/>
    </row>
    <row r="632" spans="1:8" s="280" customFormat="1">
      <c r="A632" s="418" t="s">
        <v>343</v>
      </c>
      <c r="B632" s="728" t="s">
        <v>307</v>
      </c>
      <c r="C632" s="89"/>
      <c r="D632" s="89"/>
      <c r="E632" s="284"/>
      <c r="F632" s="89"/>
      <c r="G632" s="340"/>
      <c r="H632" s="404"/>
    </row>
    <row r="633" spans="1:8" s="280" customFormat="1">
      <c r="A633" s="419"/>
      <c r="B633" s="284" t="s">
        <v>402</v>
      </c>
      <c r="C633" s="89">
        <f>D633+E633+F633</f>
        <v>500000</v>
      </c>
      <c r="D633" s="89">
        <v>500000</v>
      </c>
      <c r="E633" s="284"/>
      <c r="F633" s="89"/>
      <c r="G633" s="340">
        <f>C633</f>
        <v>500000</v>
      </c>
      <c r="H633" s="404"/>
    </row>
    <row r="634" spans="1:8" s="280" customFormat="1" ht="30">
      <c r="A634" s="418" t="s">
        <v>346</v>
      </c>
      <c r="B634" s="339" t="s">
        <v>309</v>
      </c>
      <c r="C634" s="89"/>
      <c r="D634" s="89"/>
      <c r="E634" s="284"/>
      <c r="F634" s="89"/>
      <c r="G634" s="340">
        <f>SUM(C635:C640)</f>
        <v>2100000</v>
      </c>
      <c r="H634" s="404"/>
    </row>
    <row r="635" spans="1:8" s="280" customFormat="1" ht="30">
      <c r="A635" s="420"/>
      <c r="B635" s="729" t="s">
        <v>268</v>
      </c>
      <c r="C635" s="89">
        <f>D635+E635+F635</f>
        <v>400000</v>
      </c>
      <c r="D635" s="89">
        <v>400000</v>
      </c>
      <c r="E635" s="284"/>
      <c r="F635" s="89"/>
      <c r="G635" s="340"/>
      <c r="H635" s="404"/>
    </row>
    <row r="636" spans="1:8" s="280" customFormat="1" ht="30">
      <c r="A636" s="421"/>
      <c r="B636" s="730" t="s">
        <v>310</v>
      </c>
      <c r="C636" s="89">
        <f>D636+E636+F636</f>
        <v>400000</v>
      </c>
      <c r="D636" s="89">
        <v>400000</v>
      </c>
      <c r="E636" s="284"/>
      <c r="F636" s="89"/>
      <c r="G636" s="341"/>
      <c r="H636" s="169"/>
    </row>
    <row r="637" spans="1:8" s="280" customFormat="1">
      <c r="A637" s="421"/>
      <c r="B637" s="224" t="s">
        <v>403</v>
      </c>
      <c r="C637" s="89">
        <f>D637+E637+F637</f>
        <v>400000</v>
      </c>
      <c r="D637" s="89">
        <v>400000</v>
      </c>
      <c r="E637" s="284"/>
      <c r="F637" s="89"/>
      <c r="G637" s="340"/>
      <c r="H637" s="404"/>
    </row>
    <row r="638" spans="1:8" s="280" customFormat="1" ht="30">
      <c r="A638" s="421"/>
      <c r="B638" s="730" t="s">
        <v>311</v>
      </c>
      <c r="C638" s="89">
        <v>50000</v>
      </c>
      <c r="D638" s="89">
        <v>50000</v>
      </c>
      <c r="E638" s="284"/>
      <c r="F638" s="89"/>
      <c r="G638" s="340"/>
      <c r="H638" s="404"/>
    </row>
    <row r="639" spans="1:8" s="280" customFormat="1" ht="30">
      <c r="A639" s="421"/>
      <c r="B639" s="730" t="s">
        <v>404</v>
      </c>
      <c r="C639" s="89">
        <v>250000</v>
      </c>
      <c r="D639" s="89">
        <f>C639</f>
        <v>250000</v>
      </c>
      <c r="E639" s="284"/>
      <c r="F639" s="89"/>
      <c r="G639" s="340"/>
      <c r="H639" s="404"/>
    </row>
    <row r="640" spans="1:8" s="280" customFormat="1">
      <c r="A640" s="421"/>
      <c r="B640" s="730" t="s">
        <v>819</v>
      </c>
      <c r="C640" s="89">
        <f>D640</f>
        <v>600000</v>
      </c>
      <c r="D640" s="89">
        <v>600000</v>
      </c>
      <c r="E640" s="284"/>
      <c r="F640" s="89"/>
      <c r="G640" s="340"/>
      <c r="H640" s="404"/>
    </row>
    <row r="641" spans="1:8" s="280" customFormat="1">
      <c r="A641" s="587" t="s">
        <v>347</v>
      </c>
      <c r="B641" s="731" t="s">
        <v>12</v>
      </c>
      <c r="C641" s="116"/>
      <c r="D641" s="116"/>
      <c r="E641" s="342"/>
      <c r="F641" s="116"/>
      <c r="G641" s="517">
        <f>SUM(C642:C643)</f>
        <v>800000</v>
      </c>
      <c r="H641" s="422"/>
    </row>
    <row r="642" spans="1:8" s="280" customFormat="1" ht="45.75" thickBot="1">
      <c r="A642" s="588"/>
      <c r="B642" s="732" t="s">
        <v>313</v>
      </c>
      <c r="C642" s="589">
        <f>D642</f>
        <v>700000</v>
      </c>
      <c r="D642" s="589">
        <v>700000</v>
      </c>
      <c r="E642" s="582"/>
      <c r="F642" s="589"/>
      <c r="G642" s="590"/>
      <c r="H642" s="422"/>
    </row>
    <row r="643" spans="1:8" s="280" customFormat="1" ht="30">
      <c r="A643" s="591"/>
      <c r="B643" s="723" t="s">
        <v>314</v>
      </c>
      <c r="C643" s="592">
        <f>D643</f>
        <v>100000</v>
      </c>
      <c r="D643" s="592">
        <v>100000</v>
      </c>
      <c r="E643" s="585"/>
      <c r="F643" s="592"/>
      <c r="G643" s="593"/>
      <c r="H643" s="422"/>
    </row>
    <row r="644" spans="1:8" s="280" customFormat="1">
      <c r="A644" s="424" t="s">
        <v>25</v>
      </c>
      <c r="B644" s="733" t="s">
        <v>316</v>
      </c>
      <c r="C644" s="116"/>
      <c r="D644" s="116"/>
      <c r="E644" s="342"/>
      <c r="F644" s="116"/>
      <c r="G644" s="343">
        <f>SUM(C645:C651)</f>
        <v>3190000</v>
      </c>
      <c r="H644" s="422"/>
    </row>
    <row r="645" spans="1:8" s="280" customFormat="1" ht="30">
      <c r="A645" s="425"/>
      <c r="B645" s="286" t="s">
        <v>317</v>
      </c>
      <c r="C645" s="116">
        <f t="shared" ref="C645:C651" si="40">D645+E645+F645</f>
        <v>100000</v>
      </c>
      <c r="D645" s="90">
        <v>100000</v>
      </c>
      <c r="E645" s="342"/>
      <c r="F645" s="116"/>
      <c r="G645" s="344"/>
      <c r="H645" s="422"/>
    </row>
    <row r="646" spans="1:8" s="280" customFormat="1">
      <c r="A646" s="423"/>
      <c r="B646" s="734" t="s">
        <v>46</v>
      </c>
      <c r="C646" s="116">
        <f t="shared" si="40"/>
        <v>1640000</v>
      </c>
      <c r="D646" s="90">
        <v>400000</v>
      </c>
      <c r="E646" s="342"/>
      <c r="F646" s="116">
        <v>1240000</v>
      </c>
      <c r="G646" s="344"/>
      <c r="H646" s="422" t="s">
        <v>98</v>
      </c>
    </row>
    <row r="647" spans="1:8" s="280" customFormat="1" ht="51.75" customHeight="1">
      <c r="A647" s="423"/>
      <c r="B647" s="734" t="s">
        <v>47</v>
      </c>
      <c r="C647" s="116">
        <f t="shared" si="40"/>
        <v>150000</v>
      </c>
      <c r="D647" s="90">
        <v>150000</v>
      </c>
      <c r="E647" s="342"/>
      <c r="F647" s="117"/>
      <c r="G647" s="344"/>
      <c r="H647" s="422"/>
    </row>
    <row r="648" spans="1:8" s="280" customFormat="1" ht="45">
      <c r="A648" s="425"/>
      <c r="B648" s="286" t="s">
        <v>318</v>
      </c>
      <c r="C648" s="116">
        <f t="shared" si="40"/>
        <v>300000</v>
      </c>
      <c r="D648" s="90">
        <v>300000</v>
      </c>
      <c r="E648" s="342"/>
      <c r="F648" s="117"/>
      <c r="G648" s="344"/>
      <c r="H648" s="422"/>
    </row>
    <row r="649" spans="1:8" s="280" customFormat="1">
      <c r="A649" s="427"/>
      <c r="B649" s="1" t="s">
        <v>48</v>
      </c>
      <c r="C649" s="116">
        <f>F649+D649</f>
        <v>600000</v>
      </c>
      <c r="D649" s="116">
        <v>600000</v>
      </c>
      <c r="E649" s="342"/>
      <c r="F649" s="116"/>
      <c r="G649" s="343"/>
      <c r="H649" s="428"/>
    </row>
    <row r="650" spans="1:8" s="280" customFormat="1">
      <c r="A650" s="423"/>
      <c r="B650" s="734" t="s">
        <v>319</v>
      </c>
      <c r="C650" s="116">
        <v>300000</v>
      </c>
      <c r="D650" s="90">
        <v>300000</v>
      </c>
      <c r="E650" s="342"/>
      <c r="F650" s="116"/>
      <c r="G650" s="344"/>
      <c r="H650" s="422"/>
    </row>
    <row r="651" spans="1:8" s="280" customFormat="1">
      <c r="A651" s="423"/>
      <c r="B651" s="735" t="s">
        <v>405</v>
      </c>
      <c r="C651" s="116">
        <f t="shared" si="40"/>
        <v>100000</v>
      </c>
      <c r="D651" s="90">
        <v>100000</v>
      </c>
      <c r="E651" s="342"/>
      <c r="F651" s="116"/>
      <c r="G651" s="343"/>
      <c r="H651" s="422"/>
    </row>
    <row r="652" spans="1:8" s="280" customFormat="1">
      <c r="A652" s="424" t="s">
        <v>26</v>
      </c>
      <c r="B652" s="736" t="s">
        <v>320</v>
      </c>
      <c r="C652" s="118"/>
      <c r="D652" s="287"/>
      <c r="E652" s="345"/>
      <c r="F652" s="118"/>
      <c r="G652" s="343">
        <f>SUM(C653:C656)</f>
        <v>500000</v>
      </c>
      <c r="H652" s="426"/>
    </row>
    <row r="653" spans="1:8" s="280" customFormat="1">
      <c r="A653" s="427"/>
      <c r="B653" s="1" t="s">
        <v>344</v>
      </c>
      <c r="C653" s="116">
        <f>D653</f>
        <v>150000</v>
      </c>
      <c r="D653" s="116">
        <v>150000</v>
      </c>
      <c r="E653" s="342"/>
      <c r="F653" s="116"/>
      <c r="G653" s="343"/>
      <c r="H653" s="422"/>
    </row>
    <row r="654" spans="1:8" s="280" customFormat="1">
      <c r="A654" s="427"/>
      <c r="B654" s="1" t="s">
        <v>345</v>
      </c>
      <c r="C654" s="116">
        <f>D654</f>
        <v>200000</v>
      </c>
      <c r="D654" s="116">
        <v>200000</v>
      </c>
      <c r="E654" s="342"/>
      <c r="F654" s="116"/>
      <c r="G654" s="343"/>
      <c r="H654" s="422"/>
    </row>
    <row r="655" spans="1:8" s="280" customFormat="1">
      <c r="A655" s="427"/>
      <c r="B655" s="1" t="s">
        <v>7</v>
      </c>
      <c r="C655" s="116">
        <f>D655</f>
        <v>100000</v>
      </c>
      <c r="D655" s="116">
        <v>100000</v>
      </c>
      <c r="E655" s="342"/>
      <c r="F655" s="116"/>
      <c r="G655" s="343"/>
      <c r="H655" s="422"/>
    </row>
    <row r="656" spans="1:8" s="280" customFormat="1">
      <c r="A656" s="427"/>
      <c r="B656" s="1" t="s">
        <v>49</v>
      </c>
      <c r="C656" s="116">
        <f>F656+D656</f>
        <v>50000</v>
      </c>
      <c r="D656" s="116">
        <v>50000</v>
      </c>
      <c r="E656" s="342"/>
      <c r="F656" s="116"/>
      <c r="G656" s="343"/>
      <c r="H656" s="428"/>
    </row>
    <row r="657" spans="1:8" s="280" customFormat="1">
      <c r="A657" s="675" t="s">
        <v>27</v>
      </c>
      <c r="B657" s="737" t="s">
        <v>8</v>
      </c>
      <c r="C657" s="676"/>
      <c r="D657" s="676"/>
      <c r="E657" s="677"/>
      <c r="F657" s="676"/>
      <c r="G657" s="678">
        <f>SUM(C658:C661)</f>
        <v>1300000</v>
      </c>
      <c r="H657" s="679"/>
    </row>
    <row r="658" spans="1:8" s="280" customFormat="1" ht="66.75" customHeight="1">
      <c r="A658" s="346"/>
      <c r="B658" s="396" t="s">
        <v>323</v>
      </c>
      <c r="C658" s="397">
        <f>D658+E658+F658</f>
        <v>300000</v>
      </c>
      <c r="D658" s="397">
        <v>300000</v>
      </c>
      <c r="E658" s="398"/>
      <c r="F658" s="397"/>
      <c r="G658" s="399"/>
      <c r="H658" s="400"/>
    </row>
    <row r="659" spans="1:8" s="280" customFormat="1" ht="30">
      <c r="A659" s="349"/>
      <c r="B659" s="356" t="s">
        <v>324</v>
      </c>
      <c r="C659" s="393">
        <f>D659+E659+F659</f>
        <v>400000</v>
      </c>
      <c r="D659" s="393">
        <v>400000</v>
      </c>
      <c r="E659" s="394"/>
      <c r="F659" s="393"/>
      <c r="G659" s="395"/>
      <c r="H659" s="401"/>
    </row>
    <row r="660" spans="1:8" s="280" customFormat="1">
      <c r="A660" s="346"/>
      <c r="B660" s="396" t="s">
        <v>9</v>
      </c>
      <c r="C660" s="397">
        <f>D660</f>
        <v>100000</v>
      </c>
      <c r="D660" s="397">
        <v>100000</v>
      </c>
      <c r="E660" s="398"/>
      <c r="F660" s="397"/>
      <c r="G660" s="399"/>
      <c r="H660" s="400"/>
    </row>
    <row r="661" spans="1:8" s="280" customFormat="1">
      <c r="A661" s="349"/>
      <c r="B661" s="720" t="s">
        <v>354</v>
      </c>
      <c r="C661" s="109">
        <f>D661</f>
        <v>500000</v>
      </c>
      <c r="D661" s="109">
        <v>500000</v>
      </c>
      <c r="E661" s="328"/>
      <c r="F661" s="109"/>
      <c r="G661" s="347"/>
      <c r="H661" s="348"/>
    </row>
    <row r="662" spans="1:8" s="280" customFormat="1" ht="30">
      <c r="A662" s="601" t="s">
        <v>347</v>
      </c>
      <c r="B662" s="738" t="s">
        <v>325</v>
      </c>
      <c r="C662" s="119"/>
      <c r="D662" s="119"/>
      <c r="E662" s="350"/>
      <c r="F662" s="119"/>
      <c r="G662" s="351">
        <f>SUM(C663:C668)</f>
        <v>450000</v>
      </c>
      <c r="H662" s="352"/>
    </row>
    <row r="663" spans="1:8" s="280" customFormat="1">
      <c r="A663" s="355"/>
      <c r="B663" s="356" t="s">
        <v>326</v>
      </c>
      <c r="C663" s="120">
        <f>D663+E663+F663</f>
        <v>50000</v>
      </c>
      <c r="D663" s="120">
        <v>50000</v>
      </c>
      <c r="E663" s="356"/>
      <c r="F663" s="120"/>
      <c r="G663" s="594"/>
      <c r="H663" s="353"/>
    </row>
    <row r="664" spans="1:8" s="280" customFormat="1">
      <c r="A664" s="595"/>
      <c r="B664" s="596" t="s">
        <v>327</v>
      </c>
      <c r="C664" s="597">
        <f>D664+E664+F664</f>
        <v>25000</v>
      </c>
      <c r="D664" s="597">
        <v>25000</v>
      </c>
      <c r="E664" s="596"/>
      <c r="F664" s="597"/>
      <c r="G664" s="598"/>
      <c r="H664" s="607"/>
    </row>
    <row r="665" spans="1:8" s="280" customFormat="1" ht="30">
      <c r="A665" s="281"/>
      <c r="B665" s="396" t="s">
        <v>328</v>
      </c>
      <c r="C665" s="599">
        <f>D665+E665+F665</f>
        <v>50000</v>
      </c>
      <c r="D665" s="599">
        <v>50000</v>
      </c>
      <c r="E665" s="396"/>
      <c r="F665" s="599"/>
      <c r="G665" s="600"/>
      <c r="H665" s="608"/>
    </row>
    <row r="666" spans="1:8" s="280" customFormat="1">
      <c r="A666" s="355"/>
      <c r="B666" s="356" t="s">
        <v>10</v>
      </c>
      <c r="C666" s="120">
        <f>D666+E666+F666</f>
        <v>50000</v>
      </c>
      <c r="D666" s="120">
        <v>50000</v>
      </c>
      <c r="E666" s="356"/>
      <c r="F666" s="120"/>
      <c r="G666" s="354"/>
      <c r="H666" s="357"/>
    </row>
    <row r="667" spans="1:8" s="280" customFormat="1">
      <c r="A667" s="355"/>
      <c r="B667" s="687" t="s">
        <v>409</v>
      </c>
      <c r="C667" s="688">
        <f>D667+E667+F667</f>
        <v>75000</v>
      </c>
      <c r="D667" s="688">
        <v>75000</v>
      </c>
      <c r="E667" s="687"/>
      <c r="F667" s="688"/>
      <c r="G667" s="689"/>
      <c r="H667" s="690"/>
    </row>
    <row r="668" spans="1:8" s="280" customFormat="1">
      <c r="A668" s="358"/>
      <c r="B668" s="734" t="s">
        <v>410</v>
      </c>
      <c r="C668" s="125">
        <f>D668</f>
        <v>200000</v>
      </c>
      <c r="D668" s="125">
        <v>200000</v>
      </c>
      <c r="E668" s="359"/>
      <c r="F668" s="121"/>
      <c r="G668" s="360"/>
      <c r="H668" s="361"/>
    </row>
    <row r="669" spans="1:8" s="316" customFormat="1">
      <c r="A669" s="362" t="s">
        <v>123</v>
      </c>
      <c r="B669" s="363" t="s">
        <v>1032</v>
      </c>
      <c r="C669" s="364"/>
      <c r="D669" s="122"/>
      <c r="E669" s="365"/>
      <c r="F669" s="122"/>
      <c r="G669" s="366">
        <f>SUM(C670:C672)</f>
        <v>700000</v>
      </c>
      <c r="H669" s="367"/>
    </row>
    <row r="670" spans="1:8" s="316" customFormat="1">
      <c r="A670" s="368"/>
      <c r="B670" s="369" t="s">
        <v>1033</v>
      </c>
      <c r="C670" s="370">
        <f>D670</f>
        <v>100000</v>
      </c>
      <c r="D670" s="370">
        <v>100000</v>
      </c>
      <c r="E670" s="328"/>
      <c r="F670" s="109"/>
      <c r="G670" s="347"/>
      <c r="H670" s="348"/>
    </row>
    <row r="671" spans="1:8" s="316" customFormat="1">
      <c r="A671" s="368"/>
      <c r="B671" s="430" t="s">
        <v>270</v>
      </c>
      <c r="C671" s="431">
        <f>D671</f>
        <v>300000</v>
      </c>
      <c r="D671" s="431">
        <v>300000</v>
      </c>
      <c r="E671" s="329"/>
      <c r="F671" s="110"/>
      <c r="G671" s="330"/>
      <c r="H671" s="432"/>
    </row>
    <row r="672" spans="1:8">
      <c r="A672" s="184"/>
      <c r="B672" s="217" t="s">
        <v>267</v>
      </c>
      <c r="C672" s="218">
        <f>D672</f>
        <v>300000</v>
      </c>
      <c r="D672" s="218">
        <v>300000</v>
      </c>
      <c r="E672" s="219"/>
      <c r="F672" s="80"/>
      <c r="G672" s="243"/>
      <c r="H672" s="220"/>
    </row>
    <row r="673" spans="1:9">
      <c r="A673" s="184" t="s">
        <v>34</v>
      </c>
      <c r="B673" s="185" t="s">
        <v>32</v>
      </c>
      <c r="C673" s="4"/>
      <c r="D673" s="4"/>
      <c r="E673" s="186"/>
      <c r="F673" s="69"/>
      <c r="G673" s="196"/>
      <c r="H673" s="192"/>
    </row>
    <row r="674" spans="1:9">
      <c r="A674" s="181"/>
      <c r="B674" s="204" t="s">
        <v>33</v>
      </c>
      <c r="C674" s="183">
        <v>4500000</v>
      </c>
      <c r="D674" s="183">
        <v>4500000</v>
      </c>
      <c r="E674" s="179"/>
      <c r="F674" s="76"/>
      <c r="G674" s="197">
        <f>C674</f>
        <v>4500000</v>
      </c>
      <c r="H674" s="190"/>
    </row>
    <row r="675" spans="1:9">
      <c r="A675" s="263" t="s">
        <v>124</v>
      </c>
      <c r="B675" s="371" t="s">
        <v>193</v>
      </c>
      <c r="C675" s="372"/>
      <c r="D675" s="70"/>
      <c r="E675" s="227"/>
      <c r="F675" s="70"/>
      <c r="G675" s="242">
        <f>SUM(C676:C676)</f>
        <v>200000</v>
      </c>
      <c r="H675" s="228"/>
    </row>
    <row r="676" spans="1:9" ht="30.75" thickBot="1">
      <c r="A676" s="181"/>
      <c r="B676" s="229" t="s">
        <v>194</v>
      </c>
      <c r="C676" s="680">
        <f>D676</f>
        <v>200000</v>
      </c>
      <c r="D676" s="680">
        <v>200000</v>
      </c>
      <c r="E676" s="219"/>
      <c r="F676" s="80"/>
      <c r="G676" s="759"/>
      <c r="H676" s="220"/>
    </row>
    <row r="677" spans="1:9" ht="15.75" thickBot="1">
      <c r="A677" s="374"/>
      <c r="B677" s="373" t="s">
        <v>167</v>
      </c>
      <c r="C677" s="123">
        <f>SUM(C8:C676)</f>
        <v>846361000</v>
      </c>
      <c r="D677" s="123">
        <f>SUM(D8:D676)</f>
        <v>415073000</v>
      </c>
      <c r="E677" s="375">
        <f>SUM(E8:E676)</f>
        <v>16128000</v>
      </c>
      <c r="F677" s="123">
        <f>SUM(F8:F676)</f>
        <v>250725000</v>
      </c>
      <c r="G677" s="197">
        <f>SUM(G8:G676)</f>
        <v>846361000</v>
      </c>
      <c r="H677" s="376"/>
    </row>
    <row r="678" spans="1:9" s="316" customFormat="1">
      <c r="A678" s="377" t="s">
        <v>78</v>
      </c>
      <c r="B678" s="378"/>
      <c r="C678" s="124">
        <f>SUM(C9:C82)+C86+C89+C91+C92+C670+C671+C672+C676</f>
        <v>174538000</v>
      </c>
      <c r="D678" s="124">
        <f>SUM(D9:D92)+D670+D671+D672+D676</f>
        <v>174538000</v>
      </c>
      <c r="E678" s="124">
        <f>SUM(E9:E92)+E670+E672+E676</f>
        <v>0</v>
      </c>
      <c r="F678" s="124"/>
      <c r="G678" s="124">
        <f>SUM(G8:G75)+G85+G91+G92+G669+G675</f>
        <v>174538000</v>
      </c>
      <c r="H678" s="879">
        <f>G678/G677*100</f>
        <v>20.622169499776099</v>
      </c>
    </row>
    <row r="679" spans="1:9" s="316" customFormat="1">
      <c r="A679" s="380" t="s">
        <v>233</v>
      </c>
      <c r="B679" s="381"/>
      <c r="C679" s="69">
        <f>C83</f>
        <v>150000000</v>
      </c>
      <c r="D679" s="69">
        <f>D83</f>
        <v>0</v>
      </c>
      <c r="E679" s="186">
        <f>E83</f>
        <v>0</v>
      </c>
      <c r="F679" s="69">
        <f>F83</f>
        <v>0</v>
      </c>
      <c r="G679" s="69">
        <f>G83</f>
        <v>150000000</v>
      </c>
      <c r="H679" s="880">
        <f>G679/G677*100</f>
        <v>17.722933830835778</v>
      </c>
    </row>
    <row r="680" spans="1:9">
      <c r="A680" s="382" t="s">
        <v>217</v>
      </c>
      <c r="B680" s="3"/>
      <c r="C680" s="125">
        <f>SUM(C115:C448)+C674</f>
        <v>449178000</v>
      </c>
      <c r="D680" s="125">
        <f>SUM(D115:D448)+D674</f>
        <v>189855000</v>
      </c>
      <c r="E680" s="125">
        <f>SUM(E115:E448)+E674</f>
        <v>16003000</v>
      </c>
      <c r="F680" s="125">
        <f>SUM(F115:F448)+F674</f>
        <v>228885000</v>
      </c>
      <c r="G680" s="125">
        <f>SUM(G115:G448)+G674</f>
        <v>449178000</v>
      </c>
      <c r="H680" s="881">
        <f>G680/G677*100</f>
        <v>53.071679815114358</v>
      </c>
      <c r="I680" s="316"/>
    </row>
    <row r="681" spans="1:9">
      <c r="A681" s="382" t="s">
        <v>216</v>
      </c>
      <c r="B681" s="3"/>
      <c r="C681" s="125">
        <f>SUM(C93:C113)</f>
        <v>25095000</v>
      </c>
      <c r="D681" s="125">
        <f>SUM(D93:D113)</f>
        <v>24595000</v>
      </c>
      <c r="E681" s="3">
        <f>SUM(E93:E113)</f>
        <v>0</v>
      </c>
      <c r="F681" s="125">
        <f>SUM(F93:F113)</f>
        <v>500000</v>
      </c>
      <c r="G681" s="125">
        <f>SUM(G93:G113)</f>
        <v>25095000</v>
      </c>
      <c r="H681" s="881">
        <f>G681/G677*100</f>
        <v>2.9650468298988257</v>
      </c>
      <c r="I681" s="316"/>
    </row>
    <row r="682" spans="1:9">
      <c r="A682" s="382" t="s">
        <v>218</v>
      </c>
      <c r="B682" s="3"/>
      <c r="C682" s="125">
        <f>SUM(C449:C668)</f>
        <v>47550000</v>
      </c>
      <c r="D682" s="125">
        <f>SUM(D449:D668)</f>
        <v>26085000</v>
      </c>
      <c r="E682" s="125">
        <f>SUM(E449:E668)</f>
        <v>125000</v>
      </c>
      <c r="F682" s="125">
        <f>SUM(F449:F668)</f>
        <v>21340000</v>
      </c>
      <c r="G682" s="125">
        <f>SUM(G449:G668)</f>
        <v>47550000</v>
      </c>
      <c r="H682" s="881">
        <f>G682/G677*100</f>
        <v>5.6181700243749422</v>
      </c>
      <c r="I682" s="316"/>
    </row>
    <row r="683" spans="1:9" ht="15.75" thickBot="1">
      <c r="A683" s="383"/>
      <c r="B683" s="384"/>
      <c r="C683" s="126">
        <f>SUM(C678:C682)</f>
        <v>846361000</v>
      </c>
      <c r="D683" s="126">
        <f>SUM(D678:D682)</f>
        <v>415073000</v>
      </c>
      <c r="E683" s="385">
        <f>SUM(E678:E682)</f>
        <v>16128000</v>
      </c>
      <c r="F683" s="126">
        <f>SUM(F678:F682)</f>
        <v>250725000</v>
      </c>
      <c r="G683" s="126">
        <f>SUM(G678:G682)</f>
        <v>846361000</v>
      </c>
      <c r="H683" s="386"/>
    </row>
    <row r="684" spans="1:9">
      <c r="A684" s="130"/>
      <c r="B684" s="130"/>
      <c r="C684" s="127"/>
      <c r="D684" s="127"/>
      <c r="E684" s="130"/>
      <c r="F684" s="127"/>
      <c r="H684" s="387"/>
    </row>
    <row r="685" spans="1:9" ht="12.75">
      <c r="C685" s="128">
        <f>C677-C683</f>
        <v>0</v>
      </c>
      <c r="D685" s="128">
        <f>D677-D683</f>
        <v>0</v>
      </c>
      <c r="E685" s="128">
        <f>E677-E683</f>
        <v>0</v>
      </c>
      <c r="F685" s="128">
        <f>F677-F683</f>
        <v>0</v>
      </c>
      <c r="G685" s="128"/>
    </row>
    <row r="687" spans="1:9">
      <c r="C687" s="128">
        <f>C677-G677</f>
        <v>0</v>
      </c>
    </row>
  </sheetData>
  <mergeCells count="10">
    <mergeCell ref="H560:H570"/>
    <mergeCell ref="A1:H1"/>
    <mergeCell ref="A2:H2"/>
    <mergeCell ref="A3:A5"/>
    <mergeCell ref="B3:B5"/>
    <mergeCell ref="D3:F3"/>
    <mergeCell ref="G3:G5"/>
    <mergeCell ref="H3:H5"/>
    <mergeCell ref="D4:D5"/>
    <mergeCell ref="F4:F5"/>
  </mergeCells>
  <phoneticPr fontId="34" type="noConversion"/>
  <pageMargins left="0.24" right="0.16" top="0.56999999999999995" bottom="0.55000000000000004" header="0.3" footer="0.2"/>
  <pageSetup paperSize="9" scale="85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topLeftCell="A25" workbookViewId="0">
      <selection activeCell="A2" sqref="A2:E2"/>
    </sheetView>
  </sheetViews>
  <sheetFormatPr defaultColWidth="20.85546875" defaultRowHeight="15"/>
  <cols>
    <col min="1" max="1" width="8" style="5" customWidth="1"/>
    <col min="2" max="2" width="9.140625" style="5" bestFit="1" customWidth="1"/>
    <col min="3" max="3" width="43.140625" style="5" customWidth="1"/>
    <col min="4" max="4" width="20.140625" style="5" bestFit="1" customWidth="1"/>
    <col min="5" max="5" width="14.7109375" style="5" customWidth="1"/>
    <col min="6" max="16384" width="20.85546875" style="5"/>
  </cols>
  <sheetData>
    <row r="1" spans="1:5" ht="17.25">
      <c r="A1" s="954" t="s">
        <v>1042</v>
      </c>
      <c r="B1" s="953"/>
      <c r="C1" s="953"/>
      <c r="D1" s="953"/>
      <c r="E1" s="953"/>
    </row>
    <row r="2" spans="1:5" ht="17.25">
      <c r="A2" s="953" t="s">
        <v>701</v>
      </c>
      <c r="B2" s="953"/>
      <c r="C2" s="953"/>
      <c r="D2" s="953"/>
      <c r="E2" s="953"/>
    </row>
    <row r="3" spans="1:5" ht="17.25">
      <c r="A3" s="953" t="s">
        <v>696</v>
      </c>
      <c r="B3" s="953"/>
      <c r="C3" s="953"/>
      <c r="D3" s="953"/>
      <c r="E3" s="953"/>
    </row>
    <row r="4" spans="1:5" ht="17.25">
      <c r="A4" s="953" t="s">
        <v>702</v>
      </c>
      <c r="B4" s="953"/>
      <c r="C4" s="953"/>
      <c r="D4" s="953"/>
      <c r="E4" s="953"/>
    </row>
    <row r="5" spans="1:5" ht="17.25">
      <c r="A5" s="953" t="s">
        <v>867</v>
      </c>
      <c r="B5" s="953"/>
      <c r="C5" s="953"/>
      <c r="D5" s="953"/>
      <c r="E5" s="953"/>
    </row>
    <row r="6" spans="1:5" ht="17.25">
      <c r="A6" s="953" t="s">
        <v>868</v>
      </c>
      <c r="B6" s="953"/>
      <c r="C6" s="953"/>
      <c r="D6" s="953"/>
      <c r="E6" s="953"/>
    </row>
    <row r="7" spans="1:5" ht="17.25">
      <c r="A7" s="951" t="s">
        <v>697</v>
      </c>
      <c r="B7" s="951"/>
      <c r="C7" s="951"/>
      <c r="D7" s="951"/>
      <c r="E7" s="951"/>
    </row>
    <row r="8" spans="1:5" ht="17.25">
      <c r="A8" s="764" t="s">
        <v>869</v>
      </c>
      <c r="B8" s="764" t="s">
        <v>870</v>
      </c>
      <c r="C8" s="764" t="s">
        <v>871</v>
      </c>
      <c r="D8" s="764" t="s">
        <v>872</v>
      </c>
      <c r="E8" s="764" t="s">
        <v>243</v>
      </c>
    </row>
    <row r="9" spans="1:5" ht="17.25">
      <c r="A9" s="764">
        <v>1</v>
      </c>
      <c r="B9" s="764" t="s">
        <v>1038</v>
      </c>
      <c r="C9" s="765" t="s">
        <v>139</v>
      </c>
      <c r="D9" s="774">
        <v>5000000</v>
      </c>
      <c r="E9" s="765"/>
    </row>
    <row r="10" spans="1:5" ht="17.25">
      <c r="A10" s="764">
        <v>2</v>
      </c>
      <c r="B10" s="764" t="s">
        <v>1040</v>
      </c>
      <c r="C10" s="765" t="s">
        <v>873</v>
      </c>
      <c r="D10" s="774">
        <v>50000</v>
      </c>
      <c r="E10" s="765"/>
    </row>
    <row r="11" spans="1:5" ht="17.25">
      <c r="A11" s="764">
        <v>3</v>
      </c>
      <c r="B11" s="764" t="s">
        <v>67</v>
      </c>
      <c r="C11" s="765" t="s">
        <v>131</v>
      </c>
      <c r="D11" s="774">
        <v>3000000</v>
      </c>
      <c r="E11" s="765"/>
    </row>
    <row r="12" spans="1:5" ht="17.25">
      <c r="A12" s="764">
        <v>4</v>
      </c>
      <c r="B12" s="764" t="s">
        <v>68</v>
      </c>
      <c r="C12" s="765" t="s">
        <v>874</v>
      </c>
      <c r="D12" s="774">
        <v>250000</v>
      </c>
      <c r="E12" s="765"/>
    </row>
    <row r="13" spans="1:5" ht="17.25">
      <c r="A13" s="764">
        <v>5</v>
      </c>
      <c r="B13" s="764" t="s">
        <v>105</v>
      </c>
      <c r="C13" s="765" t="s">
        <v>875</v>
      </c>
      <c r="D13" s="774">
        <v>750000</v>
      </c>
      <c r="E13" s="765"/>
    </row>
    <row r="14" spans="1:5" ht="17.25">
      <c r="A14" s="764">
        <v>6</v>
      </c>
      <c r="B14" s="764" t="s">
        <v>70</v>
      </c>
      <c r="C14" s="765" t="s">
        <v>876</v>
      </c>
      <c r="D14" s="774">
        <v>225000</v>
      </c>
      <c r="E14" s="765"/>
    </row>
    <row r="15" spans="1:5" ht="17.25">
      <c r="A15" s="764">
        <v>7</v>
      </c>
      <c r="B15" s="764" t="s">
        <v>73</v>
      </c>
      <c r="C15" s="765" t="s">
        <v>1035</v>
      </c>
      <c r="D15" s="774">
        <v>50000</v>
      </c>
      <c r="E15" s="765"/>
    </row>
    <row r="16" spans="1:5" ht="17.25">
      <c r="A16" s="764">
        <v>8</v>
      </c>
      <c r="B16" s="764" t="s">
        <v>79</v>
      </c>
      <c r="C16" s="765" t="s">
        <v>80</v>
      </c>
      <c r="D16" s="774">
        <v>200000</v>
      </c>
      <c r="E16" s="765"/>
    </row>
    <row r="17" spans="1:5" ht="17.25">
      <c r="A17" s="764">
        <v>9</v>
      </c>
      <c r="B17" s="764" t="s">
        <v>83</v>
      </c>
      <c r="C17" s="765" t="s">
        <v>877</v>
      </c>
      <c r="D17" s="774">
        <v>200000</v>
      </c>
      <c r="E17" s="765"/>
    </row>
    <row r="18" spans="1:5" ht="17.25">
      <c r="A18" s="764">
        <v>10</v>
      </c>
      <c r="B18" s="764" t="s">
        <v>85</v>
      </c>
      <c r="C18" s="765" t="s">
        <v>878</v>
      </c>
      <c r="D18" s="774">
        <v>200000</v>
      </c>
      <c r="E18" s="765"/>
    </row>
    <row r="19" spans="1:5" ht="17.25">
      <c r="A19" s="764">
        <v>11</v>
      </c>
      <c r="B19" s="764" t="s">
        <v>87</v>
      </c>
      <c r="C19" s="765" t="s">
        <v>879</v>
      </c>
      <c r="D19" s="774">
        <v>1300000</v>
      </c>
      <c r="E19" s="765"/>
    </row>
    <row r="20" spans="1:5" ht="17.25">
      <c r="A20" s="764">
        <v>12</v>
      </c>
      <c r="B20" s="764" t="s">
        <v>171</v>
      </c>
      <c r="C20" s="765" t="s">
        <v>134</v>
      </c>
      <c r="D20" s="774">
        <v>285000</v>
      </c>
      <c r="E20" s="765"/>
    </row>
    <row r="21" spans="1:5" ht="17.25">
      <c r="A21" s="764">
        <v>13</v>
      </c>
      <c r="B21" s="764" t="s">
        <v>172</v>
      </c>
      <c r="C21" s="765" t="s">
        <v>880</v>
      </c>
      <c r="D21" s="774">
        <v>350000</v>
      </c>
      <c r="E21" s="765"/>
    </row>
    <row r="22" spans="1:5" ht="17.25">
      <c r="A22" s="764">
        <v>14</v>
      </c>
      <c r="B22" s="764" t="s">
        <v>176</v>
      </c>
      <c r="C22" s="765" t="s">
        <v>881</v>
      </c>
      <c r="D22" s="774">
        <v>600000</v>
      </c>
      <c r="E22" s="765"/>
    </row>
    <row r="23" spans="1:5" ht="17.25">
      <c r="A23" s="764">
        <v>15</v>
      </c>
      <c r="B23" s="764" t="s">
        <v>177</v>
      </c>
      <c r="C23" s="765" t="s">
        <v>882</v>
      </c>
      <c r="D23" s="774">
        <v>90000</v>
      </c>
      <c r="E23" s="765"/>
    </row>
    <row r="24" spans="1:5" ht="17.25">
      <c r="A24" s="764">
        <v>16</v>
      </c>
      <c r="B24" s="764" t="s">
        <v>183</v>
      </c>
      <c r="C24" s="765" t="s">
        <v>883</v>
      </c>
      <c r="D24" s="774">
        <v>400000</v>
      </c>
      <c r="E24" s="765"/>
    </row>
    <row r="25" spans="1:5" ht="17.25">
      <c r="A25" s="764">
        <v>17</v>
      </c>
      <c r="B25" s="764" t="s">
        <v>184</v>
      </c>
      <c r="C25" s="765" t="s">
        <v>698</v>
      </c>
      <c r="D25" s="774">
        <v>1000000</v>
      </c>
      <c r="E25" s="765"/>
    </row>
    <row r="26" spans="1:5" ht="17.25">
      <c r="A26" s="764">
        <v>18</v>
      </c>
      <c r="B26" s="764" t="s">
        <v>185</v>
      </c>
      <c r="C26" s="765" t="s">
        <v>186</v>
      </c>
      <c r="D26" s="774">
        <v>500000</v>
      </c>
      <c r="E26" s="765"/>
    </row>
    <row r="27" spans="1:5" ht="17.25">
      <c r="A27" s="764">
        <v>19</v>
      </c>
      <c r="B27" s="764" t="s">
        <v>884</v>
      </c>
      <c r="C27" s="765" t="s">
        <v>885</v>
      </c>
      <c r="D27" s="774">
        <v>50000</v>
      </c>
      <c r="E27" s="765"/>
    </row>
    <row r="28" spans="1:5" ht="17.25">
      <c r="A28" s="764">
        <v>20</v>
      </c>
      <c r="B28" s="764" t="s">
        <v>886</v>
      </c>
      <c r="C28" s="765" t="s">
        <v>887</v>
      </c>
      <c r="D28" s="774"/>
      <c r="E28" s="765"/>
    </row>
    <row r="29" spans="1:5" ht="17.25">
      <c r="A29" s="764">
        <v>21</v>
      </c>
      <c r="B29" s="764" t="s">
        <v>191</v>
      </c>
      <c r="C29" s="765" t="s">
        <v>888</v>
      </c>
      <c r="D29" s="774">
        <v>500000</v>
      </c>
      <c r="E29" s="765"/>
    </row>
    <row r="30" spans="1:5" ht="17.25">
      <c r="A30" s="765"/>
      <c r="B30" s="765"/>
      <c r="C30" s="765" t="s">
        <v>889</v>
      </c>
      <c r="D30" s="774">
        <f>SUM(D9:D29)</f>
        <v>15000000</v>
      </c>
      <c r="E30" s="765"/>
    </row>
    <row r="31" spans="1:5" ht="17.25">
      <c r="A31" s="765">
        <v>22</v>
      </c>
      <c r="B31" s="764" t="s">
        <v>890</v>
      </c>
      <c r="C31" s="765" t="s">
        <v>891</v>
      </c>
      <c r="D31" s="775"/>
      <c r="E31" s="765"/>
    </row>
    <row r="32" spans="1:5" ht="17.25">
      <c r="A32" s="765">
        <v>23</v>
      </c>
      <c r="B32" s="764" t="s">
        <v>892</v>
      </c>
      <c r="C32" s="765" t="s">
        <v>703</v>
      </c>
      <c r="D32" s="774">
        <v>35000000</v>
      </c>
      <c r="E32" s="765"/>
    </row>
    <row r="33" spans="1:5" ht="17.25">
      <c r="A33" s="765">
        <v>24</v>
      </c>
      <c r="B33" s="764" t="s">
        <v>123</v>
      </c>
      <c r="C33" s="765" t="s">
        <v>893</v>
      </c>
      <c r="D33" s="774"/>
      <c r="E33" s="765"/>
    </row>
    <row r="34" spans="1:5" ht="17.25">
      <c r="A34" s="765">
        <v>25</v>
      </c>
      <c r="B34" s="764" t="s">
        <v>118</v>
      </c>
      <c r="C34" s="765" t="s">
        <v>119</v>
      </c>
      <c r="D34" s="774">
        <v>750000000</v>
      </c>
      <c r="E34" s="765"/>
    </row>
    <row r="35" spans="1:5" ht="20.25">
      <c r="A35" s="765"/>
      <c r="B35" s="764" t="s">
        <v>118</v>
      </c>
      <c r="C35" s="765" t="s">
        <v>119</v>
      </c>
      <c r="D35" s="774">
        <v>250000000</v>
      </c>
      <c r="E35" s="766" t="s">
        <v>699</v>
      </c>
    </row>
    <row r="36" spans="1:5" ht="17.25">
      <c r="A36" s="765"/>
      <c r="B36" s="764"/>
      <c r="C36" s="765" t="s">
        <v>894</v>
      </c>
      <c r="D36" s="774">
        <f>SUM(D32:D35)</f>
        <v>1035000000</v>
      </c>
      <c r="E36" s="765"/>
    </row>
    <row r="37" spans="1:5" ht="17.25">
      <c r="A37" s="765"/>
      <c r="B37" s="764"/>
      <c r="C37" s="765" t="s">
        <v>895</v>
      </c>
      <c r="D37" s="774">
        <f>D30+D36</f>
        <v>1050000000</v>
      </c>
      <c r="E37" s="765"/>
    </row>
    <row r="39" spans="1:5">
      <c r="A39" s="952" t="s">
        <v>700</v>
      </c>
      <c r="B39" s="952"/>
      <c r="C39" s="952"/>
      <c r="D39" s="952"/>
      <c r="E39" s="952"/>
    </row>
    <row r="40" spans="1:5">
      <c r="A40" s="952"/>
      <c r="B40" s="952"/>
      <c r="C40" s="952"/>
      <c r="D40" s="952"/>
      <c r="E40" s="952"/>
    </row>
    <row r="41" spans="1:5">
      <c r="A41" s="952"/>
      <c r="B41" s="952"/>
      <c r="C41" s="952"/>
      <c r="D41" s="952"/>
      <c r="E41" s="952"/>
    </row>
    <row r="42" spans="1:5">
      <c r="A42" s="952"/>
      <c r="B42" s="952"/>
      <c r="C42" s="952"/>
      <c r="D42" s="952"/>
      <c r="E42" s="952"/>
    </row>
  </sheetData>
  <mergeCells count="8">
    <mergeCell ref="A7:E7"/>
    <mergeCell ref="A39:E42"/>
    <mergeCell ref="A5:E5"/>
    <mergeCell ref="A1:E1"/>
    <mergeCell ref="A2:E2"/>
    <mergeCell ref="A3:E3"/>
    <mergeCell ref="A4:E4"/>
    <mergeCell ref="A6:E6"/>
  </mergeCells>
  <phoneticPr fontId="34" type="noConversion"/>
  <pageMargins left="0.65" right="0.13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9"/>
  <sheetViews>
    <sheetView topLeftCell="A28" workbookViewId="0">
      <selection activeCell="A7" sqref="A7:E7"/>
    </sheetView>
  </sheetViews>
  <sheetFormatPr defaultRowHeight="15"/>
  <cols>
    <col min="1" max="2" width="9.140625" style="767"/>
    <col min="3" max="3" width="30" style="767" bestFit="1" customWidth="1"/>
    <col min="4" max="4" width="20.85546875" style="767" customWidth="1"/>
    <col min="5" max="5" width="11.85546875" style="767" customWidth="1"/>
    <col min="6" max="16384" width="9.140625" style="767"/>
  </cols>
  <sheetData>
    <row r="1" spans="1:5" ht="17.25">
      <c r="A1" s="957" t="s">
        <v>1042</v>
      </c>
      <c r="B1" s="958"/>
      <c r="C1" s="958"/>
      <c r="D1" s="958"/>
      <c r="E1" s="958"/>
    </row>
    <row r="2" spans="1:5" ht="17.25">
      <c r="A2" s="958" t="s">
        <v>708</v>
      </c>
      <c r="B2" s="958"/>
      <c r="C2" s="958"/>
      <c r="D2" s="958"/>
      <c r="E2" s="958"/>
    </row>
    <row r="3" spans="1:5" ht="17.25">
      <c r="A3" s="958" t="s">
        <v>696</v>
      </c>
      <c r="B3" s="958"/>
      <c r="C3" s="958"/>
      <c r="D3" s="958"/>
      <c r="E3" s="958"/>
    </row>
    <row r="4" spans="1:5" ht="17.25">
      <c r="A4" s="958" t="s">
        <v>709</v>
      </c>
      <c r="B4" s="958"/>
      <c r="C4" s="958"/>
      <c r="D4" s="958"/>
      <c r="E4" s="958"/>
    </row>
    <row r="5" spans="1:5" ht="17.25">
      <c r="A5" s="958" t="s">
        <v>867</v>
      </c>
      <c r="B5" s="958"/>
      <c r="C5" s="958"/>
      <c r="D5" s="958"/>
      <c r="E5" s="958"/>
    </row>
    <row r="6" spans="1:5" ht="17.25">
      <c r="A6" s="958" t="s">
        <v>868</v>
      </c>
      <c r="B6" s="958"/>
      <c r="C6" s="958"/>
      <c r="D6" s="958"/>
      <c r="E6" s="958"/>
    </row>
    <row r="7" spans="1:5" ht="17.25">
      <c r="A7" s="955" t="s">
        <v>704</v>
      </c>
      <c r="B7" s="955"/>
      <c r="C7" s="955"/>
      <c r="D7" s="955"/>
      <c r="E7" s="955"/>
    </row>
    <row r="8" spans="1:5" ht="17.25">
      <c r="A8" s="768" t="s">
        <v>869</v>
      </c>
      <c r="B8" s="768" t="s">
        <v>870</v>
      </c>
      <c r="C8" s="768" t="s">
        <v>871</v>
      </c>
      <c r="D8" s="768" t="s">
        <v>872</v>
      </c>
      <c r="E8" s="768" t="s">
        <v>243</v>
      </c>
    </row>
    <row r="9" spans="1:5" ht="17.25">
      <c r="A9" s="768">
        <v>1</v>
      </c>
      <c r="B9" s="768" t="s">
        <v>1038</v>
      </c>
      <c r="C9" s="769" t="s">
        <v>139</v>
      </c>
      <c r="D9" s="772">
        <v>5000000</v>
      </c>
      <c r="E9" s="769"/>
    </row>
    <row r="10" spans="1:5" ht="17.25">
      <c r="A10" s="768">
        <v>2</v>
      </c>
      <c r="B10" s="768" t="s">
        <v>1040</v>
      </c>
      <c r="C10" s="769" t="s">
        <v>873</v>
      </c>
      <c r="D10" s="772">
        <v>50000</v>
      </c>
      <c r="E10" s="769"/>
    </row>
    <row r="11" spans="1:5" ht="17.25">
      <c r="A11" s="768">
        <v>3</v>
      </c>
      <c r="B11" s="768" t="s">
        <v>67</v>
      </c>
      <c r="C11" s="769" t="s">
        <v>131</v>
      </c>
      <c r="D11" s="772">
        <v>3000000</v>
      </c>
      <c r="E11" s="769"/>
    </row>
    <row r="12" spans="1:5" ht="17.25">
      <c r="A12" s="768">
        <v>4</v>
      </c>
      <c r="B12" s="768" t="s">
        <v>68</v>
      </c>
      <c r="C12" s="769" t="s">
        <v>874</v>
      </c>
      <c r="D12" s="772">
        <v>185000</v>
      </c>
      <c r="E12" s="769"/>
    </row>
    <row r="13" spans="1:5" ht="17.25">
      <c r="A13" s="768"/>
      <c r="B13" s="768" t="s">
        <v>68</v>
      </c>
      <c r="C13" s="769" t="s">
        <v>874</v>
      </c>
      <c r="D13" s="772">
        <v>200000</v>
      </c>
      <c r="E13" s="770" t="s">
        <v>705</v>
      </c>
    </row>
    <row r="14" spans="1:5" ht="17.25">
      <c r="A14" s="768">
        <v>5</v>
      </c>
      <c r="B14" s="768" t="s">
        <v>105</v>
      </c>
      <c r="C14" s="769" t="s">
        <v>875</v>
      </c>
      <c r="D14" s="772">
        <v>800000</v>
      </c>
      <c r="E14" s="770"/>
    </row>
    <row r="15" spans="1:5" ht="17.25">
      <c r="A15" s="768">
        <v>6</v>
      </c>
      <c r="B15" s="768" t="s">
        <v>70</v>
      </c>
      <c r="C15" s="769" t="s">
        <v>876</v>
      </c>
      <c r="D15" s="772">
        <v>150000</v>
      </c>
      <c r="E15" s="770"/>
    </row>
    <row r="16" spans="1:5" ht="17.25">
      <c r="A16" s="768">
        <v>7</v>
      </c>
      <c r="B16" s="768" t="s">
        <v>73</v>
      </c>
      <c r="C16" s="769" t="s">
        <v>1035</v>
      </c>
      <c r="D16" s="772">
        <v>30000</v>
      </c>
      <c r="E16" s="770"/>
    </row>
    <row r="17" spans="1:5" ht="17.25">
      <c r="A17" s="768">
        <v>8</v>
      </c>
      <c r="B17" s="768" t="s">
        <v>79</v>
      </c>
      <c r="C17" s="769" t="s">
        <v>80</v>
      </c>
      <c r="D17" s="772">
        <v>350000</v>
      </c>
      <c r="E17" s="770"/>
    </row>
    <row r="18" spans="1:5" ht="17.25">
      <c r="A18" s="768">
        <v>9</v>
      </c>
      <c r="B18" s="768" t="s">
        <v>83</v>
      </c>
      <c r="C18" s="769" t="s">
        <v>877</v>
      </c>
      <c r="D18" s="772">
        <v>200000</v>
      </c>
      <c r="E18" s="770"/>
    </row>
    <row r="19" spans="1:5" ht="17.25">
      <c r="A19" s="768">
        <v>10</v>
      </c>
      <c r="B19" s="768" t="s">
        <v>85</v>
      </c>
      <c r="C19" s="769" t="s">
        <v>878</v>
      </c>
      <c r="D19" s="772">
        <v>200000</v>
      </c>
      <c r="E19" s="770"/>
    </row>
    <row r="20" spans="1:5" ht="17.25">
      <c r="A20" s="768">
        <v>11</v>
      </c>
      <c r="B20" s="768" t="s">
        <v>87</v>
      </c>
      <c r="C20" s="769" t="s">
        <v>879</v>
      </c>
      <c r="D20" s="772">
        <v>1850000</v>
      </c>
      <c r="E20" s="770"/>
    </row>
    <row r="21" spans="1:5" ht="17.25">
      <c r="A21" s="768"/>
      <c r="B21" s="768" t="s">
        <v>87</v>
      </c>
      <c r="C21" s="769" t="s">
        <v>879</v>
      </c>
      <c r="D21" s="772">
        <v>250000</v>
      </c>
      <c r="E21" s="770" t="s">
        <v>705</v>
      </c>
    </row>
    <row r="22" spans="1:5" ht="17.25">
      <c r="A22" s="768">
        <v>12</v>
      </c>
      <c r="B22" s="768" t="s">
        <v>171</v>
      </c>
      <c r="C22" s="769" t="s">
        <v>134</v>
      </c>
      <c r="D22" s="772">
        <v>220000</v>
      </c>
      <c r="E22" s="770"/>
    </row>
    <row r="23" spans="1:5" ht="17.25">
      <c r="A23" s="768">
        <v>13</v>
      </c>
      <c r="B23" s="768" t="s">
        <v>172</v>
      </c>
      <c r="C23" s="769" t="s">
        <v>880</v>
      </c>
      <c r="D23" s="772">
        <v>450000</v>
      </c>
      <c r="E23" s="770"/>
    </row>
    <row r="24" spans="1:5" ht="17.25">
      <c r="A24" s="768">
        <v>14</v>
      </c>
      <c r="B24" s="768" t="s">
        <v>176</v>
      </c>
      <c r="C24" s="769" t="s">
        <v>881</v>
      </c>
      <c r="D24" s="772">
        <v>600000</v>
      </c>
      <c r="E24" s="770"/>
    </row>
    <row r="25" spans="1:5" ht="17.25">
      <c r="A25" s="768">
        <v>15</v>
      </c>
      <c r="B25" s="768" t="s">
        <v>177</v>
      </c>
      <c r="C25" s="769" t="s">
        <v>882</v>
      </c>
      <c r="D25" s="772">
        <v>120000</v>
      </c>
      <c r="E25" s="770"/>
    </row>
    <row r="26" spans="1:5" ht="17.25">
      <c r="A26" s="768">
        <v>16</v>
      </c>
      <c r="B26" s="768" t="s">
        <v>183</v>
      </c>
      <c r="C26" s="769" t="s">
        <v>883</v>
      </c>
      <c r="D26" s="772">
        <v>650000</v>
      </c>
      <c r="E26" s="770"/>
    </row>
    <row r="27" spans="1:5" ht="17.25">
      <c r="A27" s="768">
        <v>17</v>
      </c>
      <c r="B27" s="768" t="s">
        <v>184</v>
      </c>
      <c r="C27" s="769" t="s">
        <v>698</v>
      </c>
      <c r="D27" s="772">
        <v>300000</v>
      </c>
      <c r="E27" s="770" t="s">
        <v>705</v>
      </c>
    </row>
    <row r="28" spans="1:5" ht="17.25">
      <c r="A28" s="768">
        <v>18</v>
      </c>
      <c r="B28" s="768" t="s">
        <v>185</v>
      </c>
      <c r="C28" s="769" t="s">
        <v>186</v>
      </c>
      <c r="D28" s="772">
        <v>35000</v>
      </c>
      <c r="E28" s="770" t="s">
        <v>705</v>
      </c>
    </row>
    <row r="29" spans="1:5" ht="17.25">
      <c r="A29" s="768">
        <v>19</v>
      </c>
      <c r="B29" s="768" t="s">
        <v>884</v>
      </c>
      <c r="C29" s="769" t="s">
        <v>885</v>
      </c>
      <c r="D29" s="772">
        <v>30000</v>
      </c>
      <c r="E29" s="770"/>
    </row>
    <row r="30" spans="1:5" ht="17.25">
      <c r="A30" s="768"/>
      <c r="B30" s="768" t="s">
        <v>884</v>
      </c>
      <c r="C30" s="769" t="s">
        <v>885</v>
      </c>
      <c r="D30" s="772">
        <v>36000</v>
      </c>
      <c r="E30" s="770" t="s">
        <v>705</v>
      </c>
    </row>
    <row r="31" spans="1:5" ht="17.25">
      <c r="A31" s="768">
        <v>20</v>
      </c>
      <c r="B31" s="768" t="s">
        <v>886</v>
      </c>
      <c r="C31" s="769" t="s">
        <v>887</v>
      </c>
      <c r="D31" s="772">
        <v>180000</v>
      </c>
      <c r="E31" s="770"/>
    </row>
    <row r="32" spans="1:5" ht="17.25">
      <c r="A32" s="768">
        <v>21</v>
      </c>
      <c r="B32" s="768" t="s">
        <v>191</v>
      </c>
      <c r="C32" s="769" t="s">
        <v>888</v>
      </c>
      <c r="D32" s="772">
        <v>350000</v>
      </c>
      <c r="E32" s="770"/>
    </row>
    <row r="33" spans="1:5" ht="17.25">
      <c r="A33" s="768"/>
      <c r="B33" s="768"/>
      <c r="C33" s="769" t="s">
        <v>889</v>
      </c>
      <c r="D33" s="772">
        <f>SUM(D9:D32)</f>
        <v>15236000</v>
      </c>
      <c r="E33" s="770"/>
    </row>
    <row r="34" spans="1:5" ht="17.25">
      <c r="A34" s="768">
        <v>22</v>
      </c>
      <c r="B34" s="768" t="s">
        <v>890</v>
      </c>
      <c r="C34" s="769" t="s">
        <v>891</v>
      </c>
      <c r="D34" s="773"/>
      <c r="E34" s="770"/>
    </row>
    <row r="35" spans="1:5" ht="17.25">
      <c r="A35" s="768">
        <v>23</v>
      </c>
      <c r="B35" s="768" t="s">
        <v>892</v>
      </c>
      <c r="C35" s="769" t="s">
        <v>706</v>
      </c>
      <c r="D35" s="772">
        <v>35000000</v>
      </c>
      <c r="E35" s="770"/>
    </row>
    <row r="36" spans="1:5" ht="17.25">
      <c r="A36" s="768">
        <v>24</v>
      </c>
      <c r="B36" s="768" t="s">
        <v>123</v>
      </c>
      <c r="C36" s="769" t="s">
        <v>893</v>
      </c>
      <c r="D36" s="772">
        <v>50000000</v>
      </c>
      <c r="E36" s="770"/>
    </row>
    <row r="37" spans="1:5" ht="17.25">
      <c r="A37" s="768">
        <v>25</v>
      </c>
      <c r="B37" s="768" t="s">
        <v>118</v>
      </c>
      <c r="C37" s="769" t="s">
        <v>119</v>
      </c>
      <c r="D37" s="772">
        <v>1500000000</v>
      </c>
      <c r="E37" s="770"/>
    </row>
    <row r="38" spans="1:5" ht="17.25">
      <c r="A38" s="768"/>
      <c r="B38" s="768" t="s">
        <v>118</v>
      </c>
      <c r="C38" s="769" t="s">
        <v>119</v>
      </c>
      <c r="D38" s="772">
        <v>350000000</v>
      </c>
      <c r="E38" s="770" t="s">
        <v>705</v>
      </c>
    </row>
    <row r="39" spans="1:5" ht="17.25">
      <c r="A39" s="768"/>
      <c r="B39" s="768"/>
      <c r="C39" s="769" t="s">
        <v>894</v>
      </c>
      <c r="D39" s="772">
        <f>SUM(D35:D38)</f>
        <v>1935000000</v>
      </c>
      <c r="E39" s="770"/>
    </row>
    <row r="40" spans="1:5" ht="17.25">
      <c r="A40" s="768"/>
      <c r="B40" s="768"/>
      <c r="C40" s="769" t="s">
        <v>895</v>
      </c>
      <c r="D40" s="772">
        <f>D33+D39</f>
        <v>1950236000</v>
      </c>
      <c r="E40" s="769"/>
    </row>
    <row r="42" spans="1:5">
      <c r="A42" s="956" t="s">
        <v>707</v>
      </c>
      <c r="B42" s="956"/>
      <c r="C42" s="956"/>
      <c r="D42" s="956"/>
      <c r="E42" s="956"/>
    </row>
    <row r="43" spans="1:5">
      <c r="A43" s="956"/>
      <c r="B43" s="956"/>
      <c r="C43" s="956"/>
      <c r="D43" s="956"/>
      <c r="E43" s="956"/>
    </row>
    <row r="44" spans="1:5">
      <c r="A44" s="956"/>
      <c r="B44" s="956"/>
      <c r="C44" s="956"/>
      <c r="D44" s="956"/>
      <c r="E44" s="956"/>
    </row>
    <row r="45" spans="1:5" ht="28.5" customHeight="1">
      <c r="A45" s="956"/>
      <c r="B45" s="956"/>
      <c r="C45" s="956"/>
      <c r="D45" s="956"/>
      <c r="E45" s="956"/>
    </row>
    <row r="48" spans="1:5">
      <c r="D48" s="771"/>
    </row>
    <row r="49" spans="4:4">
      <c r="D49" s="771"/>
    </row>
  </sheetData>
  <mergeCells count="8">
    <mergeCell ref="A7:E7"/>
    <mergeCell ref="A42:E45"/>
    <mergeCell ref="A1:E1"/>
    <mergeCell ref="A2:E2"/>
    <mergeCell ref="A3:E3"/>
    <mergeCell ref="A4:E4"/>
    <mergeCell ref="A5:E5"/>
    <mergeCell ref="A6:E6"/>
  </mergeCells>
  <phoneticPr fontId="34" type="noConversion"/>
  <pageMargins left="0.75" right="0.41" top="0.25" bottom="0.62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Formula</vt:lpstr>
      <vt:lpstr>Income</vt:lpstr>
      <vt:lpstr>Expens</vt:lpstr>
      <vt:lpstr>Detail expns</vt:lpstr>
      <vt:lpstr>Project</vt:lpstr>
      <vt:lpstr>Sheet1</vt:lpstr>
      <vt:lpstr>'Detail expns'!Print_Area</vt:lpstr>
      <vt:lpstr>Income!Print_Area</vt:lpstr>
      <vt:lpstr>'Detail expns'!Print_Titles</vt:lpstr>
      <vt:lpstr>Expens!Print_Titles</vt:lpstr>
      <vt:lpstr>Income!Print_Titles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Asmin</dc:creator>
  <cp:lastModifiedBy>Sunil</cp:lastModifiedBy>
  <cp:lastPrinted>2017-01-13T07:35:35Z</cp:lastPrinted>
  <dcterms:created xsi:type="dcterms:W3CDTF">1996-10-14T23:33:28Z</dcterms:created>
  <dcterms:modified xsi:type="dcterms:W3CDTF">2017-12-24T06:28:35Z</dcterms:modified>
</cp:coreProperties>
</file>